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Mijn webs\Texelaarfokkers\"/>
    </mc:Choice>
  </mc:AlternateContent>
  <bookViews>
    <workbookView xWindow="0" yWindow="0" windowWidth="20490" windowHeight="9105" tabRatio="763"/>
  </bookViews>
  <sheets>
    <sheet name="rekenmodule" sheetId="1" r:id="rId1"/>
    <sheet name="voerkosten vleeslammeren" sheetId="8" r:id="rId2"/>
    <sheet name="informatie" sheetId="4" r:id="rId3"/>
    <sheet name="voederbehoefte lammeren" sheetId="5" r:id="rId4"/>
    <sheet name="onderhoudsbehoefte ooien" sheetId="6" r:id="rId5"/>
    <sheet name="normen voor vleeslammeren" sheetId="7" r:id="rId6"/>
  </sheets>
  <calcPr calcId="152511"/>
</workbook>
</file>

<file path=xl/calcChain.xml><?xml version="1.0" encoding="utf-8"?>
<calcChain xmlns="http://schemas.openxmlformats.org/spreadsheetml/2006/main">
  <c r="D14" i="8" l="1"/>
  <c r="H14" i="8" l="1"/>
  <c r="H10" i="8"/>
  <c r="H12" i="8"/>
  <c r="L12" i="8" s="1"/>
  <c r="D22" i="8"/>
  <c r="H22" i="8" l="1"/>
  <c r="O22" i="8" s="1"/>
  <c r="Q22" i="8" s="1"/>
  <c r="L10" i="8"/>
  <c r="J12" i="8"/>
  <c r="S12" i="8" s="1"/>
  <c r="U12" i="8" s="1"/>
  <c r="O12" i="8"/>
  <c r="Q12" i="8" s="1"/>
  <c r="L14" i="8"/>
  <c r="H18" i="8"/>
  <c r="H20" i="8"/>
  <c r="G22" i="1"/>
  <c r="G23" i="1" s="1"/>
  <c r="E23" i="1"/>
  <c r="C23" i="1"/>
  <c r="L20" i="8" l="1"/>
  <c r="J20" i="8"/>
  <c r="S20" i="8" s="1"/>
  <c r="L18" i="8"/>
  <c r="J18" i="8"/>
  <c r="L22" i="8"/>
  <c r="J22" i="8"/>
  <c r="S22" i="8" s="1"/>
  <c r="W12" i="8"/>
  <c r="O10" i="8"/>
  <c r="Q10" i="8" s="1"/>
  <c r="J10" i="8"/>
  <c r="S10" i="8" s="1"/>
  <c r="S18" i="8"/>
  <c r="U18" i="8" s="1"/>
  <c r="O18" i="8"/>
  <c r="Q18" i="8" s="1"/>
  <c r="O20" i="8"/>
  <c r="Q20" i="8" s="1"/>
  <c r="J14" i="8"/>
  <c r="S14" i="8" s="1"/>
  <c r="U14" i="8" s="1"/>
  <c r="O14" i="8"/>
  <c r="Q14" i="8" s="1"/>
  <c r="E11" i="1"/>
  <c r="W18" i="8" l="1"/>
  <c r="W14" i="8"/>
  <c r="U20" i="8"/>
  <c r="W20" i="8"/>
  <c r="U22" i="8"/>
  <c r="W22" i="8"/>
  <c r="U10" i="8"/>
  <c r="W10" i="8"/>
  <c r="E15" i="1"/>
  <c r="E25" i="1" s="1"/>
  <c r="J17" i="1"/>
  <c r="C11" i="1"/>
  <c r="J9" i="1" l="1"/>
  <c r="J7" i="1"/>
  <c r="J8" i="1"/>
  <c r="J5" i="1"/>
  <c r="J6" i="1"/>
  <c r="J10" i="1"/>
  <c r="C15" i="1"/>
  <c r="C25" i="1" s="1"/>
  <c r="H17" i="1"/>
  <c r="H10" i="1" l="1"/>
  <c r="H8" i="1"/>
  <c r="H9" i="1"/>
  <c r="H7" i="1"/>
  <c r="H5" i="1"/>
  <c r="H6" i="1"/>
</calcChain>
</file>

<file path=xl/sharedStrings.xml><?xml version="1.0" encoding="utf-8"?>
<sst xmlns="http://schemas.openxmlformats.org/spreadsheetml/2006/main" count="192" uniqueCount="148">
  <si>
    <t>kg</t>
  </si>
  <si>
    <t>ha</t>
  </si>
  <si>
    <t>http://www.researchgate.net/publication/268179515_Genetic_parameters_for_live_weight_in_Belgian_Texel_sheep</t>
  </si>
  <si>
    <t>VEVI/dag</t>
  </si>
  <si>
    <t>VEVI cumulatief</t>
  </si>
  <si>
    <t xml:space="preserve"> </t>
  </si>
  <si>
    <t xml:space="preserve">dag </t>
  </si>
  <si>
    <t>250 gr/dag</t>
  </si>
  <si>
    <t xml:space="preserve">300 gr/dag </t>
  </si>
  <si>
    <t>350 gr/dag</t>
  </si>
  <si>
    <t>Bron: tabellenboek veevoeding 2004</t>
  </si>
  <si>
    <t>groei</t>
  </si>
  <si>
    <t>benodigde</t>
  </si>
  <si>
    <t>totale</t>
  </si>
  <si>
    <t>Voederbehoefte lammeren</t>
  </si>
  <si>
    <t>levend gewicht volwassen ooien</t>
  </si>
  <si>
    <t>onderhoudsvoer</t>
  </si>
  <si>
    <t xml:space="preserve"> 100 is het gemiddelde van alle rassen</t>
  </si>
  <si>
    <t>grootgebrachte lammeren/ooi</t>
  </si>
  <si>
    <t>geproduceerde lammeren/ha</t>
  </si>
  <si>
    <t>totaal te houden ooien/ha</t>
  </si>
  <si>
    <t>norm: aantal ooien/ha.</t>
  </si>
  <si>
    <t>groeisnelheid lammeren tot 130 dgn</t>
  </si>
  <si>
    <t>in Kg./dag*****</t>
  </si>
  <si>
    <t>aanhoud % geslachte lammeren</t>
  </si>
  <si>
    <t>geproduceerde kg. lamsvlees/ha</t>
  </si>
  <si>
    <t>Verschil in uitbetaling voor kwaliteit</t>
  </si>
  <si>
    <t>Eurocent per kg per SEUROP klasse verschil</t>
  </si>
  <si>
    <t>Klasse S</t>
  </si>
  <si>
    <t>Klasse E</t>
  </si>
  <si>
    <t>Klasse U</t>
  </si>
  <si>
    <t>Klasse R</t>
  </si>
  <si>
    <t>Klasse O</t>
  </si>
  <si>
    <t>Klasse P</t>
  </si>
  <si>
    <t>in Eurocent</t>
  </si>
  <si>
    <t>gemiddelde opbrengst per Kg. (klasse U)</t>
  </si>
  <si>
    <t>****groeisnelheid op 130 dgn.</t>
  </si>
  <si>
    <t>Verwacht volwassen gewicht ooien</t>
  </si>
  <si>
    <t>Rekenmodule Economisch Schapen houden</t>
  </si>
  <si>
    <t>Levend gewicht volwassen ooien</t>
  </si>
  <si>
    <t>Hoe kunt u deze rekenmodule gebruiken</t>
  </si>
  <si>
    <t>Hier kunt u het gemiddelde levend gewicht van de ooien invullen</t>
  </si>
  <si>
    <t>Onderhoudsvoer</t>
  </si>
  <si>
    <t>Ooien per Ha</t>
  </si>
  <si>
    <t>In Nederland wordt de norm van 15 gehanteerd, dit is inclusief lammeren en de winning van ruwvoer voor de wintermaanden dat de dieren op stal staan.</t>
  </si>
  <si>
    <t xml:space="preserve">Tussen de verschillende rassen is waarschijnlijk een verschil in onderhoudsbehoefte bij een gelijk volwassen gewicht. </t>
  </si>
  <si>
    <t>Norm: Ooien per Ha (Hectare, is 10.000 m2)</t>
  </si>
  <si>
    <t>Gecalculeerde uitkomst. Voor berekening en normen, zie tabblad "onderhoudsbehoefte ooien"</t>
  </si>
  <si>
    <t>Grootgebrachte lammeren per ooi</t>
  </si>
  <si>
    <t>Geproduceerde lammeren per Ha</t>
  </si>
  <si>
    <t>Gecalculeerde uitkomst. Berekend door het aantal ooien per ha te vermenigvuldigen met het aantal grootgebrachte lammeren per ooi</t>
  </si>
  <si>
    <t>Groeisnelheid lammeren</t>
  </si>
  <si>
    <t>Hier kunt u de groeisnelheid van de lammeren invullen</t>
  </si>
  <si>
    <t>U zult zien dat de groeisnelheid van de lammeren weinig invloed heeft op de financiele opbrengst per ha. Dit is te verklaren uit het feit dat het wat de benodigde hoeveelheid</t>
  </si>
  <si>
    <t xml:space="preserve">voer niet uitmaakt of een lam 45 kg. weegt op 100 dagen of 120 dagen. Zie tabblad "normen voor vleeslammeren.  </t>
  </si>
  <si>
    <t xml:space="preserve">Alleen het risico op sterfte of ziekte in de dagen dat de lammeren langer op het bedrijf aanwezig zijn is meegenomen in de berekening </t>
  </si>
  <si>
    <t>Aanhoud %</t>
  </si>
  <si>
    <t>Percentage van het carcas dat na slachten overblijft ten opzichte van het levend gewicht.</t>
  </si>
  <si>
    <t>Geproduceerd lamsvlees per Ha</t>
  </si>
  <si>
    <t>Levert u lammeren van gemiddeld "R" kwaliteit dan kunt U zien wat dat oplevert, ook kunt U het verschil zien als lammeren van bv. "U" kwaliteit zou kunnen leveren.</t>
  </si>
  <si>
    <t>Verschil in uitbetaling per kwaliteitsklasse</t>
  </si>
  <si>
    <t>Hoewel niet alle lammeren precies per kwaliteitsklasse worden uitbetaald, zit er verschil in de prijs/kg tussen de verschillende kwaliteiten</t>
  </si>
  <si>
    <t xml:space="preserve">Bij een verschil van €1,00 tussen de beste "S" en slechste "P" kwalieit bedraagt het verschil 20 eurocent per klasse. </t>
  </si>
  <si>
    <t>Denk U aan een groter of kleiner verschil in de prijs/kg. ,dan kunt u dit hier aanpassen</t>
  </si>
  <si>
    <t>****Groeisnelheid op 130 dagen</t>
  </si>
  <si>
    <t>zullen dus zware ooien worden. Dit heeft weer grote invloed op het aantal ooien wat u per Ha kunt houden en uiteindelijk dus ook op de financiele opbrengst per Ha</t>
  </si>
  <si>
    <t>De resultaten en conclusies van dit onderzoek kunt u vinden op</t>
  </si>
  <si>
    <t xml:space="preserve">Ook kunt U direct zien wat verbetering op één van de onderdelen u financieel per Ha meer zou opbrengen. </t>
  </si>
  <si>
    <t>Speel met de cijfers en zoek naar het optimum!</t>
  </si>
  <si>
    <t>Opbrengst 1</t>
  </si>
  <si>
    <t>Opbrengst 2</t>
  </si>
  <si>
    <t>Bovenstaande opbrengsten zijn afhankelijk van de kwaliteit</t>
  </si>
  <si>
    <t>Door de paarse en groene velden precies hetzelfde in te vullen en daarna bij een van de onderdelen de groene kleur te wijzigen, ziet u direct het verschil in opbrengst.</t>
  </si>
  <si>
    <t>waarna de verschillende opbrengsten per ha worden weergegeven voor de verschillende kwaliteits klassen (SEUROP) Deze worden automatisch gewijzigd.</t>
  </si>
  <si>
    <t xml:space="preserve">Wat brengt 0,1 lam meer op, als dit gepaard gaat met kwaliteitsverlies van 1 klasse en een lager aanhoudpercentage van 2% ? </t>
  </si>
  <si>
    <t>Wat kan een ram u financieel opbrengen als deze het aanhoudpercentage 2% verhoogt en de kwaliteit 1 klasse verbetert?</t>
  </si>
  <si>
    <t>In verschillende gebieden met bv. schrale gronden of landen met andere klimaatomstandigheden kan gemiddeld een ander aantal volwassen per ha gehouden worden.</t>
  </si>
  <si>
    <t>Hier kunt U het aantal grootgebrachte lammeren per (toegelaten) ooi invullen</t>
  </si>
  <si>
    <t>Hier kunt dit aangeven. Heeft uw ras 20% meer nodig, vul dan "120" in. Heeft uw ras minder nodig, vul dan bv. "90" in</t>
  </si>
  <si>
    <t xml:space="preserve">Onderzoek heeft uitgewezen dat de groeisnelheid op 130 dagen in een hoge mate gecorreleerd is aan het gewicht op volwassen leeftijd. Snel groeiende Lammeren </t>
  </si>
  <si>
    <t>De weergegeven "verwachte gewichten op volwassen leeftijd"  zijn ingeschat op basis van groeisnelheden van andere rassen de daarbij behorende gewichten</t>
  </si>
  <si>
    <t>van de volwassen ooien bij die verschillende schapenrassen</t>
  </si>
  <si>
    <t xml:space="preserve">Als U de groeisnelheid verhoogd, moet u er zich van bewust zijn dat deze dieren later als fokooi een hoger </t>
  </si>
  <si>
    <t xml:space="preserve">volwassen gewicht zullen hebben. </t>
  </si>
  <si>
    <t>Voor een eerlijke berekening moet u dus ook het levend gewicht van de ooien  aanpassen.</t>
  </si>
  <si>
    <t>Extra kosten</t>
  </si>
  <si>
    <t>invloed op de extra kosten. De overige algemene- en gezondheids kosten bedragen ongeveer €20 en zijn voor een gedeelte gewichtsafhankelijk en voor een ander gedeelte</t>
  </si>
  <si>
    <t>afhankelijk van het aantal ooien wat aanwezig is. Dit laatste gedeelte bereken ik op €5,00 per ooi extra. Daarnaast zijn er nog arbeidskosten die "aantal" afhankelijk zijn.</t>
  </si>
  <si>
    <t xml:space="preserve">Voor deze handelingen als ontwormen, scheren, bekappen, etc.  wordt  €20,= doorberekend. Totaal dus €25,00 per ooi extra. </t>
  </si>
  <si>
    <t>Uitgaande van de"norm:  aantal ooien per Ha", zullen bij een hoger aantal ooien per Ha de "extra kosten" negatief werken op de opbrengst per Ha en bij een lager aantal zullen</t>
  </si>
  <si>
    <r>
      <t xml:space="preserve">deze "extra kosten" de opbrengst positief beinvloeden. </t>
    </r>
    <r>
      <rPr>
        <b/>
        <sz val="11"/>
        <color indexed="8"/>
        <rFont val="Calibri"/>
        <family val="2"/>
      </rPr>
      <t>Deze extra kosten zijn apart vermeld, maar zijn al wel doorberekend in de opbrengst per Ha.</t>
    </r>
  </si>
  <si>
    <t xml:space="preserve">Bovenstaande extra kosten zijn negatief (-) zodra het aantal </t>
  </si>
  <si>
    <t>te houden ooien kleiner is dan 15, dit werkt opbrengstverhogend.</t>
  </si>
  <si>
    <t xml:space="preserve">Alle paars en groen gekleurde invulvelden aan de linkerzijde kun u naar wens wijzigen, de gele velden worden door de module berekend, </t>
  </si>
  <si>
    <t xml:space="preserve">Een hoger aantal ooien  per ha betekent dat sommige kosten wat hoger zullen zijn. 2/3 van alle kosten bestaan uit voerkosten, deze zijn gewichtsafhankelijk dus hebben geen </t>
  </si>
  <si>
    <t>Levend gewicht bij afleveren</t>
  </si>
  <si>
    <t>Vul hier het levend gewicht bij afleveren in. Let op! De hoogste prijs per kg. geslacht wordt betaald bij een geslacht gewicht van 20-23 kg.</t>
  </si>
  <si>
    <t>gemiddeld levend gewicht bij afleveren</t>
  </si>
  <si>
    <t>gemiddeld geslachtgewicht per lam</t>
  </si>
  <si>
    <t>Kg.</t>
  </si>
  <si>
    <t>%</t>
  </si>
  <si>
    <t>kg verschil in levend gewicht betekent</t>
  </si>
  <si>
    <t>van de afgeleverde lammeren. Kijk naar de opbrengst van uw klasse</t>
  </si>
  <si>
    <t>Tevens kunt u zien wat een betere kwaliteit financieel oplevert</t>
  </si>
  <si>
    <t>Gecalculeerde uitkomst. Het aantal geproduceerde lammeren per Ha gedeeld door het aanhoudpercentage</t>
  </si>
  <si>
    <t>Gemiddeld geslacht per lam</t>
  </si>
  <si>
    <t>Gecalculeerde uitkomst. Levend gewicht x aanhoud% . U moet er rekening mee houden dat de hoogste prijs per kg. wordt betaald bij een karkasgewicht 20-23 kg.</t>
  </si>
  <si>
    <t>INFO: extra benodigde hoeveelheid voer lammeren</t>
  </si>
  <si>
    <t>% meer/minder voer (VEVI) per lam nodig!</t>
  </si>
  <si>
    <t xml:space="preserve">Vragen of opmerkingen kunt u sturen naar Martin van Aken, martinvanaken@planet.nl </t>
  </si>
  <si>
    <t xml:space="preserve">Om u een inzicht te geven wat lammeren extra aan voer (gras of brok) moeten hebben om een hoger levend gewicht te bereiken deze INFO. </t>
  </si>
  <si>
    <t>INFO: extra benodigde hoeveelheid voer lammeren (VEVI)</t>
  </si>
  <si>
    <t>Als een geslacht gewicht van 22 kg bereikt wordt door een aanhoud% van 53% betekent het dat lammeren levend 41,5 kg. wegen. wegen</t>
  </si>
  <si>
    <t>Met een aanhoud% van 46 % moeten ze bijna 48 kg. levend wegen. Deze 6.5 kg. verschil in levend gewicht betekend 35% meer voer!</t>
  </si>
  <si>
    <t>kg.</t>
  </si>
  <si>
    <t>Levend gewicht</t>
  </si>
  <si>
    <t xml:space="preserve">Prijs kuilgras </t>
  </si>
  <si>
    <t>VEVI nodig, dat is</t>
  </si>
  <si>
    <t>(per kg., 50%ds, 900 VEVI in de DS)</t>
  </si>
  <si>
    <t>(per kg., 1060 VEVI/kg.)</t>
  </si>
  <si>
    <t>per ha/jaar, inclusief kunstmest</t>
  </si>
  <si>
    <t>gras</t>
  </si>
  <si>
    <t>graskuil</t>
  </si>
  <si>
    <t xml:space="preserve">kg. DS </t>
  </si>
  <si>
    <t>80% kuil</t>
  </si>
  <si>
    <t>20% brok</t>
  </si>
  <si>
    <t>20% kuil</t>
  </si>
  <si>
    <t>80% brok</t>
  </si>
  <si>
    <t>of</t>
  </si>
  <si>
    <t>80% gras</t>
  </si>
  <si>
    <t>Prijs krachtvoer (brok)</t>
  </si>
  <si>
    <t>voerkosten per vleeslam (vanaf 15 kg lev.gew.) bij:</t>
  </si>
  <si>
    <t>Rekenmodule voerkosten vleeslammeren</t>
  </si>
  <si>
    <t>Vragen of opmerkingen? Neem contact op met Martin van Aken, martinvanaken@planet.nl</t>
  </si>
  <si>
    <t>Prijs grasland</t>
  </si>
  <si>
    <t>Variant 1</t>
  </si>
  <si>
    <t>Variant 2</t>
  </si>
  <si>
    <t xml:space="preserve">Uitgangspunt is het geslacht gewicht van een lam. Bij de gewichtsklasse tot 23 kg. wordt normaliter de hoogste prijs per kg. betaald. De gehanteerde normen en methodiek volgens CVB </t>
  </si>
  <si>
    <t xml:space="preserve">Ook kunt u eenvoudig zien wat het aan voer kost, om een lam 1 kg. zwaarder af te leveren. </t>
  </si>
  <si>
    <t>De verschillen in voerkosten zijn onmiddellijk zichtbaar. U kunt bv. een ras vergelijken die op gras slachtrijp kan worden, met een ras die met voornamelijk krachtvoer op stal afgemest moet worden.</t>
  </si>
  <si>
    <t>Aanhoudpercentage</t>
  </si>
  <si>
    <t>Geslacht gewicht</t>
  </si>
  <si>
    <t>Voor een uitvoerige berekening</t>
  </si>
  <si>
    <t>zie tabblad voerkosten vleeslammeren.</t>
  </si>
  <si>
    <t xml:space="preserve">bij een groei van 250 gr/dag is </t>
  </si>
  <si>
    <t xml:space="preserve">bij een groei van 300 gr/dag is </t>
  </si>
  <si>
    <t xml:space="preserve">bij een groei van 350 gr/dag is </t>
  </si>
  <si>
    <t xml:space="preserve">In de linkerkolom kunt u de aanhoudpercentages, geslachte gewichten en de prijzen wijzigen, het levend gewicht wordt gecalculeerd  U kunt verschillende varianten of rassen vergelijken.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</si>
</sst>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€&quot;\ #,##0.00;&quot;€&quot;\ \-#,##0.00"/>
    <numFmt numFmtId="164" formatCode="0.000"/>
    <numFmt numFmtId="165" formatCode="0.0"/>
    <numFmt numFmtId="166" formatCode="&quot;€&quot;\ #,##0.00"/>
    <numFmt numFmtId="167" formatCode="0.0%"/>
    <numFmt numFmtId="168" formatCode="&quot;€&quot;\ #,##0"/>
  </numFmts>
  <fonts count="24" x14ac:knownFonts="1">
    <font>
      <sz val="9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theme="1"/>
      <name val="Calibri"/>
      <family val="2"/>
    </font>
    <font>
      <sz val="14"/>
      <color indexed="8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165" fontId="9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165" fontId="10" fillId="0" borderId="0" xfId="1" applyNumberFormat="1" applyFont="1" applyAlignment="1">
      <alignment horizontal="center"/>
    </xf>
    <xf numFmtId="0" fontId="1" fillId="0" borderId="0" xfId="1"/>
    <xf numFmtId="0" fontId="9" fillId="0" borderId="0" xfId="1" applyFont="1"/>
    <xf numFmtId="0" fontId="10" fillId="0" borderId="0" xfId="0" applyFont="1"/>
    <xf numFmtId="0" fontId="9" fillId="0" borderId="0" xfId="0" applyFont="1"/>
    <xf numFmtId="0" fontId="6" fillId="0" borderId="0" xfId="0" applyFont="1"/>
    <xf numFmtId="0" fontId="11" fillId="0" borderId="0" xfId="0" applyFont="1"/>
    <xf numFmtId="0" fontId="4" fillId="3" borderId="1" xfId="0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/>
      <protection locked="0"/>
    </xf>
    <xf numFmtId="164" fontId="7" fillId="3" borderId="1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164" fontId="7" fillId="4" borderId="1" xfId="0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166" fontId="4" fillId="4" borderId="2" xfId="0" applyNumberFormat="1" applyFont="1" applyFill="1" applyBorder="1" applyAlignment="1">
      <alignment horizontal="center"/>
    </xf>
    <xf numFmtId="166" fontId="4" fillId="4" borderId="3" xfId="0" applyNumberFormat="1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166" fontId="4" fillId="6" borderId="2" xfId="0" applyNumberFormat="1" applyFont="1" applyFill="1" applyBorder="1" applyAlignment="1">
      <alignment horizontal="center"/>
    </xf>
    <xf numFmtId="166" fontId="4" fillId="6" borderId="3" xfId="0" applyNumberFormat="1" applyFont="1" applyFill="1" applyBorder="1" applyAlignment="1">
      <alignment horizontal="center"/>
    </xf>
    <xf numFmtId="166" fontId="4" fillId="6" borderId="4" xfId="0" applyNumberFormat="1" applyFont="1" applyFill="1" applyBorder="1" applyAlignment="1">
      <alignment horizontal="center"/>
    </xf>
    <xf numFmtId="166" fontId="4" fillId="7" borderId="6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2" fontId="5" fillId="7" borderId="0" xfId="0" applyNumberFormat="1" applyFont="1" applyFill="1" applyBorder="1" applyAlignment="1">
      <alignment horizontal="center"/>
    </xf>
    <xf numFmtId="0" fontId="4" fillId="7" borderId="6" xfId="0" applyFont="1" applyFill="1" applyBorder="1" applyAlignment="1" applyProtection="1">
      <alignment horizontal="center"/>
      <protection locked="0"/>
    </xf>
    <xf numFmtId="1" fontId="4" fillId="7" borderId="6" xfId="0" applyNumberFormat="1" applyFont="1" applyFill="1" applyBorder="1" applyAlignment="1">
      <alignment horizontal="center"/>
    </xf>
    <xf numFmtId="2" fontId="4" fillId="7" borderId="6" xfId="0" applyNumberFormat="1" applyFont="1" applyFill="1" applyBorder="1" applyAlignment="1" applyProtection="1">
      <alignment horizontal="center"/>
      <protection locked="0"/>
    </xf>
    <xf numFmtId="2" fontId="4" fillId="7" borderId="6" xfId="0" applyNumberFormat="1" applyFont="1" applyFill="1" applyBorder="1" applyAlignment="1">
      <alignment horizontal="center"/>
    </xf>
    <xf numFmtId="164" fontId="7" fillId="7" borderId="6" xfId="0" applyNumberFormat="1" applyFont="1" applyFill="1" applyBorder="1" applyAlignment="1" applyProtection="1">
      <alignment horizontal="center"/>
      <protection locked="0"/>
    </xf>
    <xf numFmtId="0" fontId="4" fillId="7" borderId="6" xfId="0" applyFont="1" applyFill="1" applyBorder="1" applyAlignment="1">
      <alignment horizontal="center"/>
    </xf>
    <xf numFmtId="1" fontId="4" fillId="7" borderId="6" xfId="0" applyNumberFormat="1" applyFon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13" fillId="2" borderId="9" xfId="0" applyFont="1" applyFill="1" applyBorder="1"/>
    <xf numFmtId="0" fontId="14" fillId="2" borderId="9" xfId="0" applyFont="1" applyFill="1" applyBorder="1"/>
    <xf numFmtId="0" fontId="0" fillId="2" borderId="9" xfId="0" applyFill="1" applyBorder="1"/>
    <xf numFmtId="0" fontId="0" fillId="7" borderId="10" xfId="0" applyFill="1" applyBorder="1"/>
    <xf numFmtId="0" fontId="0" fillId="2" borderId="11" xfId="0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7" borderId="12" xfId="0" applyFill="1" applyBorder="1"/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/>
    <xf numFmtId="0" fontId="4" fillId="2" borderId="11" xfId="0" applyFont="1" applyFill="1" applyBorder="1"/>
    <xf numFmtId="0" fontId="4" fillId="2" borderId="0" xfId="0" applyFont="1" applyFill="1" applyBorder="1"/>
    <xf numFmtId="0" fontId="2" fillId="7" borderId="12" xfId="0" applyFont="1" applyFill="1" applyBorder="1"/>
    <xf numFmtId="0" fontId="4" fillId="2" borderId="0" xfId="0" applyFont="1" applyFill="1" applyBorder="1" applyProtection="1"/>
    <xf numFmtId="0" fontId="2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6" fillId="2" borderId="1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2" borderId="14" xfId="0" applyFont="1" applyFill="1" applyBorder="1"/>
    <xf numFmtId="0" fontId="2" fillId="2" borderId="14" xfId="0" applyFont="1" applyFill="1" applyBorder="1"/>
    <xf numFmtId="0" fontId="2" fillId="7" borderId="15" xfId="0" applyFont="1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/>
    <xf numFmtId="0" fontId="2" fillId="0" borderId="0" xfId="0" applyFont="1" applyProtection="1">
      <protection locked="0"/>
    </xf>
    <xf numFmtId="0" fontId="11" fillId="2" borderId="0" xfId="0" applyFont="1" applyFill="1" applyBorder="1"/>
    <xf numFmtId="0" fontId="15" fillId="2" borderId="0" xfId="0" applyFont="1" applyFill="1" applyBorder="1" applyAlignment="1"/>
    <xf numFmtId="165" fontId="4" fillId="2" borderId="1" xfId="0" applyNumberFormat="1" applyFont="1" applyFill="1" applyBorder="1" applyAlignment="1">
      <alignment horizontal="center"/>
    </xf>
    <xf numFmtId="166" fontId="4" fillId="6" borderId="1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0" fontId="4" fillId="7" borderId="0" xfId="0" applyFont="1" applyFill="1" applyBorder="1" applyAlignment="1" applyProtection="1">
      <alignment horizontal="center"/>
      <protection locked="0"/>
    </xf>
    <xf numFmtId="0" fontId="4" fillId="7" borderId="11" xfId="0" applyFont="1" applyFill="1" applyBorder="1"/>
    <xf numFmtId="0" fontId="2" fillId="7" borderId="11" xfId="0" applyFont="1" applyFill="1" applyBorder="1"/>
    <xf numFmtId="0" fontId="2" fillId="7" borderId="0" xfId="0" applyFont="1" applyFill="1" applyBorder="1"/>
    <xf numFmtId="0" fontId="7" fillId="5" borderId="5" xfId="0" applyNumberFormat="1" applyFont="1" applyFill="1" applyBorder="1" applyAlignment="1">
      <alignment horizontal="center" vertical="center"/>
    </xf>
    <xf numFmtId="165" fontId="7" fillId="5" borderId="7" xfId="0" applyNumberFormat="1" applyFont="1" applyFill="1" applyBorder="1" applyAlignment="1">
      <alignment horizontal="center" vertical="center"/>
    </xf>
    <xf numFmtId="0" fontId="4" fillId="7" borderId="0" xfId="0" applyFont="1" applyFill="1" applyBorder="1" applyProtection="1"/>
    <xf numFmtId="0" fontId="2" fillId="2" borderId="0" xfId="0" applyFont="1" applyFill="1" applyBorder="1" applyProtection="1"/>
    <xf numFmtId="0" fontId="17" fillId="4" borderId="0" xfId="0" applyFont="1" applyFill="1" applyAlignment="1">
      <alignment vertical="center"/>
    </xf>
    <xf numFmtId="0" fontId="2" fillId="7" borderId="0" xfId="0" applyFont="1" applyFill="1"/>
    <xf numFmtId="2" fontId="4" fillId="7" borderId="1" xfId="0" applyNumberFormat="1" applyFont="1" applyFill="1" applyBorder="1" applyAlignment="1" applyProtection="1">
      <alignment horizontal="center"/>
    </xf>
    <xf numFmtId="165" fontId="4" fillId="3" borderId="1" xfId="0" applyNumberFormat="1" applyFont="1" applyFill="1" applyBorder="1" applyAlignment="1" applyProtection="1">
      <alignment horizontal="center"/>
      <protection locked="0"/>
    </xf>
    <xf numFmtId="165" fontId="4" fillId="4" borderId="1" xfId="0" applyNumberFormat="1" applyFont="1" applyFill="1" applyBorder="1" applyAlignment="1" applyProtection="1">
      <alignment horizontal="center"/>
      <protection locked="0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7" borderId="0" xfId="0" applyFont="1" applyFill="1" applyAlignment="1">
      <alignment horizontal="center" vertical="center"/>
    </xf>
    <xf numFmtId="0" fontId="18" fillId="7" borderId="0" xfId="0" applyFont="1" applyFill="1"/>
    <xf numFmtId="0" fontId="19" fillId="7" borderId="0" xfId="0" applyFont="1" applyFill="1" applyBorder="1" applyAlignment="1">
      <alignment horizontal="left" vertical="center"/>
    </xf>
    <xf numFmtId="0" fontId="18" fillId="7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4" borderId="0" xfId="0" applyFont="1" applyFill="1"/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vertical="center"/>
    </xf>
    <xf numFmtId="0" fontId="19" fillId="4" borderId="0" xfId="0" applyFont="1" applyFill="1" applyAlignment="1">
      <alignment horizontal="left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center"/>
    </xf>
    <xf numFmtId="0" fontId="18" fillId="0" borderId="0" xfId="0" applyFont="1" applyFill="1"/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7" borderId="8" xfId="0" applyFont="1" applyFill="1" applyBorder="1"/>
    <xf numFmtId="0" fontId="18" fillId="7" borderId="9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left" vertical="center"/>
    </xf>
    <xf numFmtId="0" fontId="18" fillId="7" borderId="9" xfId="0" applyFont="1" applyFill="1" applyBorder="1" applyAlignment="1">
      <alignment horizontal="center"/>
    </xf>
    <xf numFmtId="0" fontId="19" fillId="7" borderId="9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/>
    </xf>
    <xf numFmtId="0" fontId="18" fillId="7" borderId="11" xfId="0" applyFont="1" applyFill="1" applyBorder="1"/>
    <xf numFmtId="0" fontId="18" fillId="7" borderId="0" xfId="0" applyFont="1" applyFill="1" applyBorder="1"/>
    <xf numFmtId="0" fontId="18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center"/>
    </xf>
    <xf numFmtId="0" fontId="18" fillId="7" borderId="12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left"/>
    </xf>
    <xf numFmtId="0" fontId="19" fillId="7" borderId="11" xfId="0" applyFont="1" applyFill="1" applyBorder="1" applyAlignment="1">
      <alignment horizontal="left" vertical="center"/>
    </xf>
    <xf numFmtId="0" fontId="18" fillId="7" borderId="12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left"/>
    </xf>
    <xf numFmtId="0" fontId="19" fillId="7" borderId="14" xfId="0" applyFont="1" applyFill="1" applyBorder="1" applyAlignment="1">
      <alignment horizontal="left"/>
    </xf>
    <xf numFmtId="0" fontId="19" fillId="7" borderId="14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left" vertical="center"/>
    </xf>
    <xf numFmtId="0" fontId="19" fillId="7" borderId="14" xfId="0" applyFont="1" applyFill="1" applyBorder="1" applyAlignment="1">
      <alignment horizontal="center"/>
    </xf>
    <xf numFmtId="0" fontId="18" fillId="7" borderId="15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 vertical="center"/>
    </xf>
    <xf numFmtId="9" fontId="20" fillId="7" borderId="0" xfId="0" applyNumberFormat="1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right" vertical="center"/>
    </xf>
    <xf numFmtId="1" fontId="20" fillId="6" borderId="1" xfId="0" applyNumberFormat="1" applyFont="1" applyFill="1" applyBorder="1" applyAlignment="1">
      <alignment horizontal="center" vertical="center"/>
    </xf>
    <xf numFmtId="165" fontId="20" fillId="6" borderId="1" xfId="0" applyNumberFormat="1" applyFont="1" applyFill="1" applyBorder="1" applyAlignment="1">
      <alignment horizontal="center" vertical="center"/>
    </xf>
    <xf numFmtId="165" fontId="20" fillId="7" borderId="0" xfId="0" applyNumberFormat="1" applyFont="1" applyFill="1" applyBorder="1" applyAlignment="1">
      <alignment horizontal="center" vertical="center"/>
    </xf>
    <xf numFmtId="166" fontId="20" fillId="6" borderId="1" xfId="0" applyNumberFormat="1" applyFont="1" applyFill="1" applyBorder="1" applyAlignment="1">
      <alignment horizontal="center" vertical="center"/>
    </xf>
    <xf numFmtId="166" fontId="20" fillId="7" borderId="0" xfId="0" applyNumberFormat="1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/>
    </xf>
    <xf numFmtId="7" fontId="20" fillId="6" borderId="1" xfId="0" applyNumberFormat="1" applyFont="1" applyFill="1" applyBorder="1" applyAlignment="1">
      <alignment horizontal="center" vertical="center"/>
    </xf>
    <xf numFmtId="165" fontId="20" fillId="7" borderId="1" xfId="0" applyNumberFormat="1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165" fontId="20" fillId="4" borderId="1" xfId="0" applyNumberFormat="1" applyFont="1" applyFill="1" applyBorder="1" applyAlignment="1">
      <alignment horizontal="center" vertical="center"/>
    </xf>
    <xf numFmtId="166" fontId="20" fillId="4" borderId="1" xfId="0" applyNumberFormat="1" applyFont="1" applyFill="1" applyBorder="1" applyAlignment="1">
      <alignment horizontal="center" vertical="center"/>
    </xf>
    <xf numFmtId="7" fontId="20" fillId="4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/>
    </xf>
    <xf numFmtId="165" fontId="18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  <xf numFmtId="165" fontId="18" fillId="0" borderId="0" xfId="0" applyNumberFormat="1" applyFont="1" applyFill="1" applyAlignment="1">
      <alignment horizontal="left" vertical="center"/>
    </xf>
    <xf numFmtId="167" fontId="18" fillId="0" borderId="0" xfId="0" applyNumberFormat="1" applyFont="1" applyFill="1" applyAlignment="1">
      <alignment horizontal="center" vertical="center"/>
    </xf>
    <xf numFmtId="166" fontId="18" fillId="0" borderId="0" xfId="0" applyNumberFormat="1" applyFont="1" applyFill="1" applyAlignment="1">
      <alignment horizontal="center"/>
    </xf>
    <xf numFmtId="166" fontId="19" fillId="0" borderId="0" xfId="0" applyNumberFormat="1" applyFont="1" applyFill="1" applyAlignment="1">
      <alignment horizontal="center" vertical="center"/>
    </xf>
    <xf numFmtId="0" fontId="20" fillId="7" borderId="0" xfId="0" applyFont="1" applyFill="1" applyBorder="1"/>
    <xf numFmtId="0" fontId="22" fillId="7" borderId="0" xfId="0" applyFont="1" applyFill="1" applyBorder="1" applyAlignment="1">
      <alignment horizontal="center" vertical="center"/>
    </xf>
    <xf numFmtId="0" fontId="22" fillId="7" borderId="0" xfId="0" applyFont="1" applyFill="1" applyBorder="1"/>
    <xf numFmtId="0" fontId="22" fillId="7" borderId="0" xfId="0" applyFont="1" applyFill="1" applyBorder="1" applyAlignment="1">
      <alignment horizontal="left" vertical="center"/>
    </xf>
    <xf numFmtId="0" fontId="22" fillId="7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right" vertical="center"/>
    </xf>
    <xf numFmtId="0" fontId="17" fillId="7" borderId="9" xfId="0" applyFont="1" applyFill="1" applyBorder="1"/>
    <xf numFmtId="0" fontId="19" fillId="7" borderId="8" xfId="0" applyFont="1" applyFill="1" applyBorder="1" applyAlignment="1">
      <alignment horizontal="left"/>
    </xf>
    <xf numFmtId="0" fontId="20" fillId="7" borderId="9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left" vertical="center"/>
    </xf>
    <xf numFmtId="0" fontId="20" fillId="7" borderId="9" xfId="0" applyFont="1" applyFill="1" applyBorder="1" applyAlignment="1">
      <alignment horizontal="right" vertical="center"/>
    </xf>
    <xf numFmtId="1" fontId="20" fillId="7" borderId="9" xfId="0" applyNumberFormat="1" applyFont="1" applyFill="1" applyBorder="1" applyAlignment="1">
      <alignment horizontal="center" vertical="center"/>
    </xf>
    <xf numFmtId="165" fontId="20" fillId="7" borderId="9" xfId="0" applyNumberFormat="1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 vertical="center" textRotation="86"/>
    </xf>
    <xf numFmtId="0" fontId="19" fillId="7" borderId="11" xfId="0" applyFont="1" applyFill="1" applyBorder="1" applyAlignment="1">
      <alignment horizontal="left" textRotation="86"/>
    </xf>
    <xf numFmtId="0" fontId="23" fillId="7" borderId="0" xfId="0" applyFont="1" applyFill="1" applyBorder="1" applyAlignment="1">
      <alignment horizontal="left" vertical="center"/>
    </xf>
    <xf numFmtId="0" fontId="23" fillId="7" borderId="9" xfId="0" applyFont="1" applyFill="1" applyBorder="1" applyAlignment="1">
      <alignment horizontal="left" vertical="center"/>
    </xf>
    <xf numFmtId="0" fontId="20" fillId="7" borderId="0" xfId="0" applyFont="1" applyFill="1"/>
    <xf numFmtId="165" fontId="21" fillId="6" borderId="1" xfId="0" applyNumberFormat="1" applyFont="1" applyFill="1" applyBorder="1" applyAlignment="1" applyProtection="1">
      <alignment horizontal="center" vertical="center"/>
      <protection locked="0"/>
    </xf>
    <xf numFmtId="9" fontId="20" fillId="6" borderId="1" xfId="0" applyNumberFormat="1" applyFont="1" applyFill="1" applyBorder="1" applyAlignment="1" applyProtection="1">
      <alignment horizontal="center" vertical="center"/>
      <protection locked="0"/>
    </xf>
    <xf numFmtId="165" fontId="20" fillId="4" borderId="1" xfId="0" applyNumberFormat="1" applyFont="1" applyFill="1" applyBorder="1" applyAlignment="1" applyProtection="1">
      <alignment horizontal="center" vertical="center"/>
      <protection locked="0"/>
    </xf>
    <xf numFmtId="9" fontId="20" fillId="4" borderId="1" xfId="0" applyNumberFormat="1" applyFont="1" applyFill="1" applyBorder="1" applyAlignment="1" applyProtection="1">
      <alignment horizontal="center" vertical="center"/>
      <protection locked="0"/>
    </xf>
    <xf numFmtId="168" fontId="20" fillId="8" borderId="1" xfId="0" applyNumberFormat="1" applyFont="1" applyFill="1" applyBorder="1" applyAlignment="1" applyProtection="1">
      <alignment horizontal="center" vertical="center"/>
      <protection locked="0"/>
    </xf>
    <xf numFmtId="166" fontId="20" fillId="8" borderId="1" xfId="0" applyNumberFormat="1" applyFont="1" applyFill="1" applyBorder="1" applyAlignment="1" applyProtection="1">
      <alignment horizontal="center" vertical="center"/>
      <protection locked="0"/>
    </xf>
    <xf numFmtId="7" fontId="20" fillId="8" borderId="1" xfId="0" applyNumberFormat="1" applyFont="1" applyFill="1" applyBorder="1" applyAlignment="1" applyProtection="1">
      <alignment horizontal="center" vertical="center"/>
      <protection locked="0"/>
    </xf>
    <xf numFmtId="0" fontId="18" fillId="7" borderId="0" xfId="0" applyFont="1" applyFill="1" applyAlignment="1">
      <alignment horizontal="center"/>
    </xf>
    <xf numFmtId="0" fontId="19" fillId="4" borderId="11" xfId="0" applyFont="1" applyFill="1" applyBorder="1" applyAlignment="1">
      <alignment horizontal="center" vertical="center"/>
    </xf>
    <xf numFmtId="0" fontId="18" fillId="4" borderId="11" xfId="0" applyFont="1" applyFill="1" applyBorder="1"/>
    <xf numFmtId="0" fontId="18" fillId="4" borderId="11" xfId="0" applyFont="1" applyFill="1" applyBorder="1" applyAlignment="1">
      <alignment horizontal="center"/>
    </xf>
    <xf numFmtId="0" fontId="19" fillId="7" borderId="9" xfId="0" applyFont="1" applyFill="1" applyBorder="1" applyAlignment="1">
      <alignment horizontal="left" vertical="center"/>
    </xf>
    <xf numFmtId="166" fontId="20" fillId="7" borderId="9" xfId="0" applyNumberFormat="1" applyFont="1" applyFill="1" applyBorder="1" applyAlignment="1">
      <alignment horizontal="center" vertical="center"/>
    </xf>
    <xf numFmtId="7" fontId="20" fillId="7" borderId="9" xfId="0" applyNumberFormat="1" applyFont="1" applyFill="1" applyBorder="1" applyAlignment="1">
      <alignment horizontal="center" vertical="center"/>
    </xf>
  </cellXfs>
  <cellStyles count="2">
    <cellStyle name="Standaard" xfId="0" builtinId="0"/>
    <cellStyle name="Standaard_Blad1" xfId="1"/>
  </cellStyles>
  <dxfs count="0"/>
  <tableStyles count="0" defaultTableStyle="TableStyleMedium2" defaultPivotStyle="PivotStyleLight16"/>
  <colors>
    <mruColors>
      <color rgb="FFFFFF99"/>
      <color rgb="FFFF99CC"/>
      <color rgb="FFFF66CC"/>
      <color rgb="FFFF66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394607</xdr:colOff>
      <xdr:row>18</xdr:row>
      <xdr:rowOff>136072</xdr:rowOff>
    </xdr:from>
    <xdr:to>
      <xdr:col>5</xdr:col>
      <xdr:colOff>3211286</xdr:colOff>
      <xdr:row>22</xdr:row>
      <xdr:rowOff>13607</xdr:rowOff>
    </xdr:to>
    <xdr:cxnSp macro="">
      <xdr:nvCxnSpPr>
        <xdr:cNvPr id="9" name="Gebogen verbindingslijn 8"/>
        <xdr:cNvCxnSpPr/>
      </xdr:nvCxnSpPr>
      <xdr:spPr>
        <a:xfrm>
          <a:off x="5551714" y="4939393"/>
          <a:ext cx="2816679" cy="857250"/>
        </a:xfrm>
        <a:prstGeom prst="bentConnector3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171450</xdr:colOff>
      <xdr:row>70</xdr:row>
      <xdr:rowOff>9525</xdr:rowOff>
    </xdr:to>
    <xdr:pic>
      <xdr:nvPicPr>
        <xdr:cNvPr id="1025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05650" cy="1067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161925</xdr:colOff>
      <xdr:row>69</xdr:row>
      <xdr:rowOff>123825</xdr:rowOff>
    </xdr:to>
    <xdr:pic>
      <xdr:nvPicPr>
        <xdr:cNvPr id="2050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96125" cy="1063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zoomScale="70" zoomScaleNormal="70" workbookViewId="0">
      <selection activeCell="V31" sqref="V31"/>
    </sheetView>
  </sheetViews>
  <sheetFormatPr defaultRowHeight="12" x14ac:dyDescent="0.2"/>
  <cols>
    <col min="2" max="2" width="53.83203125" customWidth="1"/>
    <col min="3" max="3" width="12.33203125" style="2" bestFit="1" customWidth="1"/>
    <col min="4" max="4" width="2.33203125" style="2" customWidth="1"/>
    <col min="5" max="5" width="12.33203125" style="2" customWidth="1"/>
    <col min="6" max="6" width="56.33203125" customWidth="1"/>
    <col min="7" max="7" width="12.33203125" customWidth="1"/>
    <col min="8" max="8" width="20.1640625" customWidth="1"/>
    <col min="9" max="9" width="2.83203125" customWidth="1"/>
    <col min="10" max="10" width="20.1640625" customWidth="1"/>
    <col min="11" max="11" width="7.33203125" customWidth="1"/>
    <col min="12" max="12" width="12" customWidth="1"/>
  </cols>
  <sheetData>
    <row r="1" spans="1:13" ht="34.5" customHeight="1" thickBot="1" x14ac:dyDescent="0.25">
      <c r="A1" s="70"/>
      <c r="B1" s="70"/>
      <c r="C1" s="71"/>
      <c r="D1" s="71"/>
      <c r="E1" s="71"/>
      <c r="F1" s="70"/>
      <c r="G1" s="70"/>
      <c r="H1" s="70"/>
      <c r="I1" s="70"/>
      <c r="J1" s="70"/>
      <c r="K1" s="70"/>
      <c r="L1" s="70"/>
      <c r="M1" s="70"/>
    </row>
    <row r="2" spans="1:13" ht="29.25" customHeight="1" x14ac:dyDescent="0.4">
      <c r="A2" s="70"/>
      <c r="B2" s="43"/>
      <c r="C2" s="44" t="s">
        <v>38</v>
      </c>
      <c r="D2" s="44"/>
      <c r="E2" s="44"/>
      <c r="F2" s="45"/>
      <c r="G2" s="46"/>
      <c r="H2" s="46"/>
      <c r="I2" s="46"/>
      <c r="J2" s="46"/>
      <c r="K2" s="46"/>
      <c r="L2" s="47"/>
      <c r="M2" s="70"/>
    </row>
    <row r="3" spans="1:13" ht="29.25" customHeight="1" x14ac:dyDescent="0.35">
      <c r="A3" s="70"/>
      <c r="B3" s="48"/>
      <c r="C3" s="49"/>
      <c r="D3" s="49"/>
      <c r="E3" s="49"/>
      <c r="F3" s="50"/>
      <c r="G3" s="50"/>
      <c r="H3" s="50"/>
      <c r="I3" s="50"/>
      <c r="J3" s="50"/>
      <c r="K3" s="50"/>
      <c r="L3" s="51"/>
      <c r="M3" s="70"/>
    </row>
    <row r="4" spans="1:13" ht="16.5" customHeight="1" thickBot="1" x14ac:dyDescent="0.35">
      <c r="A4" s="70"/>
      <c r="B4" s="48"/>
      <c r="C4" s="52">
        <v>1</v>
      </c>
      <c r="D4" s="52"/>
      <c r="E4" s="52">
        <v>2</v>
      </c>
      <c r="F4" s="53"/>
      <c r="G4" s="53"/>
      <c r="H4" s="4" t="s">
        <v>69</v>
      </c>
      <c r="I4" s="4"/>
      <c r="J4" s="4" t="s">
        <v>70</v>
      </c>
      <c r="K4" s="50"/>
      <c r="L4" s="51"/>
      <c r="M4" s="70"/>
    </row>
    <row r="5" spans="1:13" s="1" customFormat="1" ht="20.100000000000001" customHeight="1" thickBot="1" x14ac:dyDescent="0.35">
      <c r="A5" s="72"/>
      <c r="B5" s="54" t="s">
        <v>15</v>
      </c>
      <c r="C5" s="19">
        <v>70</v>
      </c>
      <c r="D5" s="36"/>
      <c r="E5" s="23">
        <v>80</v>
      </c>
      <c r="F5" s="55" t="s">
        <v>0</v>
      </c>
      <c r="G5" s="55" t="s">
        <v>28</v>
      </c>
      <c r="H5" s="30">
        <f>C25*(C27+(2*C29))/100-(((41/C17*0.02)-1.64)*C15)-H17</f>
        <v>3493.7999999999997</v>
      </c>
      <c r="I5" s="33"/>
      <c r="J5" s="27">
        <f>E25*(E27+(2*E29))/100-(((41/E17*0.02)-1.64)*E15)-J17</f>
        <v>2919.7020000000007</v>
      </c>
      <c r="K5" s="55" t="s">
        <v>1</v>
      </c>
      <c r="L5" s="56"/>
      <c r="M5" s="72"/>
    </row>
    <row r="6" spans="1:13" s="1" customFormat="1" ht="20.100000000000001" customHeight="1" thickBot="1" x14ac:dyDescent="0.35">
      <c r="A6" s="72"/>
      <c r="B6" s="54"/>
      <c r="C6" s="4"/>
      <c r="D6" s="34"/>
      <c r="E6" s="4"/>
      <c r="F6" s="55"/>
      <c r="G6" s="55" t="s">
        <v>29</v>
      </c>
      <c r="H6" s="31">
        <f>C25*(C27+(1*C29))/100-(((41/C17*0.02)-1.64)*C15)-H17</f>
        <v>3304.2599999999998</v>
      </c>
      <c r="I6" s="33"/>
      <c r="J6" s="28">
        <f>E25*(E27+(1*E29))/100-(((41/E17*0.02)-1.64)*E15)-J17</f>
        <v>2764.911000000001</v>
      </c>
      <c r="K6" s="55" t="s">
        <v>1</v>
      </c>
      <c r="L6" s="56"/>
      <c r="M6" s="72"/>
    </row>
    <row r="7" spans="1:13" s="1" customFormat="1" ht="20.100000000000001" customHeight="1" thickBot="1" x14ac:dyDescent="0.35">
      <c r="A7" s="72"/>
      <c r="B7" s="54" t="s">
        <v>16</v>
      </c>
      <c r="C7" s="19">
        <v>100</v>
      </c>
      <c r="D7" s="36"/>
      <c r="E7" s="23">
        <v>100</v>
      </c>
      <c r="F7" s="55" t="s">
        <v>17</v>
      </c>
      <c r="G7" s="55" t="s">
        <v>30</v>
      </c>
      <c r="H7" s="31">
        <f>C25*(C27+(0*C29))/100-(((41/C17*0.02)-1.64)*C15)-H17</f>
        <v>3114.72</v>
      </c>
      <c r="I7" s="33"/>
      <c r="J7" s="28">
        <f>E25*(E27+(0*E29))/100-(((41/E17*0.02)-1.64)*E15)-J17</f>
        <v>2610.1200000000003</v>
      </c>
      <c r="K7" s="55" t="s">
        <v>1</v>
      </c>
      <c r="L7" s="56"/>
      <c r="M7" s="72"/>
    </row>
    <row r="8" spans="1:13" s="1" customFormat="1" ht="20.100000000000001" customHeight="1" thickBot="1" x14ac:dyDescent="0.35">
      <c r="A8" s="72"/>
      <c r="B8" s="54"/>
      <c r="C8" s="4"/>
      <c r="D8" s="34"/>
      <c r="E8" s="4"/>
      <c r="F8" s="55"/>
      <c r="G8" s="55" t="s">
        <v>31</v>
      </c>
      <c r="H8" s="31">
        <f>C25*(C27+(-1*C29))/100-(((41/C17*0.02)-1.64)*C15)-H17</f>
        <v>2925.18</v>
      </c>
      <c r="I8" s="33"/>
      <c r="J8" s="28">
        <f>E25*(E27+(-1*E29))/100-(((41/E17*0.02)-1.64)*E15)-J17</f>
        <v>2455.3290000000006</v>
      </c>
      <c r="K8" s="55" t="s">
        <v>1</v>
      </c>
      <c r="L8" s="56"/>
      <c r="M8" s="72"/>
    </row>
    <row r="9" spans="1:13" s="1" customFormat="1" ht="19.5" thickBot="1" x14ac:dyDescent="0.35">
      <c r="A9" s="72"/>
      <c r="B9" s="54" t="s">
        <v>21</v>
      </c>
      <c r="C9" s="19">
        <v>15</v>
      </c>
      <c r="D9" s="36"/>
      <c r="E9" s="23">
        <v>15</v>
      </c>
      <c r="F9" s="55" t="s">
        <v>5</v>
      </c>
      <c r="G9" s="55" t="s">
        <v>32</v>
      </c>
      <c r="H9" s="31">
        <f>C25*(C27+(-2*C29))/100-(((41/C17*0.02)-1.64)*C15)-H17</f>
        <v>2735.64</v>
      </c>
      <c r="I9" s="33"/>
      <c r="J9" s="28">
        <f>E25*(E27+(-2*E29))/100-(((41/E17*0.02)-1.64)*E15)-J17</f>
        <v>2300.5380000000009</v>
      </c>
      <c r="K9" s="55" t="s">
        <v>1</v>
      </c>
      <c r="L9" s="56"/>
      <c r="M9" s="72"/>
    </row>
    <row r="10" spans="1:13" s="1" customFormat="1" ht="20.100000000000001" customHeight="1" thickBot="1" x14ac:dyDescent="0.35">
      <c r="A10" s="72"/>
      <c r="B10" s="54"/>
      <c r="C10" s="4"/>
      <c r="D10" s="34"/>
      <c r="E10" s="4"/>
      <c r="F10" s="55"/>
      <c r="G10" s="55" t="s">
        <v>33</v>
      </c>
      <c r="H10" s="32">
        <f>C25*(C27+(-3*C29))/100-(((41/C17*0.02)-1.64)*C15)-H17</f>
        <v>2546.0999999999995</v>
      </c>
      <c r="I10" s="33"/>
      <c r="J10" s="29">
        <f>E25*(E27+(-3*E29))/100-(((41/E17*0.02)-1.64)*E15)-J17</f>
        <v>2145.7470000000008</v>
      </c>
      <c r="K10" s="55" t="s">
        <v>1</v>
      </c>
      <c r="L10" s="56"/>
      <c r="M10" s="72"/>
    </row>
    <row r="11" spans="1:13" s="1" customFormat="1" ht="20.100000000000001" customHeight="1" thickBot="1" x14ac:dyDescent="0.35">
      <c r="A11" s="72"/>
      <c r="B11" s="54" t="s">
        <v>20</v>
      </c>
      <c r="C11" s="76">
        <f>1575/(30*75*C5)*100000/C7*(C9/10)</f>
        <v>15</v>
      </c>
      <c r="D11" s="37"/>
      <c r="E11" s="76">
        <f>1575/(30*75*E5)*100000/E7*(E9/10)</f>
        <v>13.125000000000004</v>
      </c>
      <c r="F11" s="57"/>
      <c r="G11" s="59" t="s">
        <v>71</v>
      </c>
      <c r="H11" s="60"/>
      <c r="I11" s="60"/>
      <c r="J11" s="60"/>
      <c r="K11" s="60"/>
      <c r="L11" s="56"/>
      <c r="M11" s="72"/>
    </row>
    <row r="12" spans="1:13" s="1" customFormat="1" ht="20.100000000000001" customHeight="1" thickBot="1" x14ac:dyDescent="0.35">
      <c r="A12" s="72"/>
      <c r="B12" s="54"/>
      <c r="C12" s="4"/>
      <c r="D12" s="34"/>
      <c r="E12" s="4"/>
      <c r="F12" s="55"/>
      <c r="G12" s="59" t="s">
        <v>102</v>
      </c>
      <c r="H12" s="60"/>
      <c r="I12" s="60"/>
      <c r="J12" s="60"/>
      <c r="K12" s="60"/>
      <c r="L12" s="56"/>
      <c r="M12" s="72"/>
    </row>
    <row r="13" spans="1:13" s="1" customFormat="1" ht="20.100000000000001" customHeight="1" thickBot="1" x14ac:dyDescent="0.35">
      <c r="A13" s="72"/>
      <c r="B13" s="54" t="s">
        <v>18</v>
      </c>
      <c r="C13" s="20">
        <v>1.8</v>
      </c>
      <c r="D13" s="38"/>
      <c r="E13" s="24">
        <v>1.8</v>
      </c>
      <c r="F13" s="55"/>
      <c r="G13" s="59" t="s">
        <v>103</v>
      </c>
      <c r="H13" s="60"/>
      <c r="I13" s="60"/>
      <c r="J13" s="60"/>
      <c r="K13" s="60"/>
      <c r="L13" s="56"/>
      <c r="M13" s="72"/>
    </row>
    <row r="14" spans="1:13" s="1" customFormat="1" ht="20.100000000000001" customHeight="1" thickBot="1" x14ac:dyDescent="0.35">
      <c r="A14" s="72"/>
      <c r="B14" s="54"/>
      <c r="C14" s="4"/>
      <c r="D14" s="34"/>
      <c r="E14" s="4"/>
      <c r="F14" s="55"/>
      <c r="G14" s="59"/>
      <c r="H14" s="60"/>
      <c r="I14" s="60"/>
      <c r="J14" s="60"/>
      <c r="K14" s="60"/>
      <c r="L14" s="56"/>
      <c r="M14" s="72"/>
    </row>
    <row r="15" spans="1:13" s="1" customFormat="1" ht="20.100000000000001" customHeight="1" thickBot="1" x14ac:dyDescent="0.35">
      <c r="A15" s="72"/>
      <c r="B15" s="54" t="s">
        <v>19</v>
      </c>
      <c r="C15" s="5">
        <f>C13*C11</f>
        <v>27</v>
      </c>
      <c r="D15" s="39"/>
      <c r="E15" s="5">
        <f>E13*E11</f>
        <v>23.625000000000007</v>
      </c>
      <c r="F15" s="55"/>
      <c r="G15" s="60"/>
      <c r="H15" s="60"/>
      <c r="I15" s="60"/>
      <c r="J15" s="60"/>
      <c r="K15" s="60"/>
      <c r="L15" s="56"/>
      <c r="M15" s="72"/>
    </row>
    <row r="16" spans="1:13" s="1" customFormat="1" ht="20.100000000000001" customHeight="1" thickBot="1" x14ac:dyDescent="0.35">
      <c r="A16" s="72"/>
      <c r="B16" s="54"/>
      <c r="C16" s="6"/>
      <c r="D16" s="35"/>
      <c r="E16" s="6"/>
      <c r="F16" s="55"/>
      <c r="G16" s="55"/>
      <c r="H16" s="55" t="s">
        <v>85</v>
      </c>
      <c r="I16" s="58"/>
      <c r="J16" s="55" t="s">
        <v>85</v>
      </c>
      <c r="K16" s="58"/>
      <c r="L16" s="56"/>
      <c r="M16" s="72"/>
    </row>
    <row r="17" spans="1:22" s="1" customFormat="1" ht="20.100000000000001" customHeight="1" thickBot="1" x14ac:dyDescent="0.35">
      <c r="A17" s="72"/>
      <c r="B17" s="54" t="s">
        <v>22</v>
      </c>
      <c r="C17" s="21">
        <v>0.25</v>
      </c>
      <c r="D17" s="40"/>
      <c r="E17" s="25">
        <v>0.35</v>
      </c>
      <c r="F17" s="55" t="s">
        <v>23</v>
      </c>
      <c r="G17" s="55"/>
      <c r="H17" s="77">
        <f>(C11-C9)*25</f>
        <v>0</v>
      </c>
      <c r="I17" s="75"/>
      <c r="J17" s="78">
        <f>(E11-E9)*25</f>
        <v>-46.874999999999915</v>
      </c>
      <c r="K17" s="58"/>
      <c r="L17" s="56"/>
      <c r="M17" s="72"/>
    </row>
    <row r="18" spans="1:22" s="1" customFormat="1" ht="20.100000000000001" customHeight="1" thickBot="1" x14ac:dyDescent="0.35">
      <c r="A18" s="72"/>
      <c r="B18" s="81"/>
      <c r="C18" s="82"/>
      <c r="D18" s="82"/>
      <c r="E18" s="82"/>
      <c r="F18" s="55"/>
      <c r="G18" s="74" t="s">
        <v>91</v>
      </c>
      <c r="H18" s="58"/>
      <c r="I18" s="58"/>
      <c r="J18" s="58"/>
      <c r="K18" s="58"/>
      <c r="L18" s="56"/>
      <c r="M18" s="72"/>
    </row>
    <row r="19" spans="1:22" s="1" customFormat="1" ht="20.100000000000001" customHeight="1" thickBot="1" x14ac:dyDescent="0.35">
      <c r="A19" s="72"/>
      <c r="B19" s="54" t="s">
        <v>97</v>
      </c>
      <c r="C19" s="90">
        <v>45</v>
      </c>
      <c r="D19" s="79"/>
      <c r="E19" s="91">
        <v>42</v>
      </c>
      <c r="F19" s="57" t="s">
        <v>99</v>
      </c>
      <c r="G19" s="74" t="s">
        <v>92</v>
      </c>
      <c r="H19" s="58"/>
      <c r="I19" s="58"/>
      <c r="J19" s="58"/>
      <c r="K19" s="58"/>
      <c r="L19" s="56"/>
      <c r="M19" s="72"/>
    </row>
    <row r="20" spans="1:22" s="1" customFormat="1" ht="20.100000000000001" customHeight="1" thickBot="1" x14ac:dyDescent="0.35">
      <c r="A20" s="72"/>
      <c r="B20" s="80"/>
      <c r="C20" s="79"/>
      <c r="D20" s="79"/>
      <c r="E20" s="79"/>
      <c r="F20" s="85"/>
      <c r="G20" s="74"/>
      <c r="H20" s="58"/>
      <c r="I20" s="58"/>
      <c r="J20" s="58"/>
      <c r="K20" s="58"/>
      <c r="L20" s="56"/>
      <c r="M20" s="72"/>
    </row>
    <row r="21" spans="1:22" s="1" customFormat="1" ht="20.100000000000001" customHeight="1" thickBot="1" x14ac:dyDescent="0.35">
      <c r="A21" s="72"/>
      <c r="B21" s="54" t="s">
        <v>24</v>
      </c>
      <c r="C21" s="19">
        <v>52</v>
      </c>
      <c r="D21" s="36"/>
      <c r="E21" s="23">
        <v>52</v>
      </c>
      <c r="F21" s="57" t="s">
        <v>100</v>
      </c>
      <c r="G21" s="55" t="s">
        <v>107</v>
      </c>
      <c r="H21" s="88"/>
      <c r="I21" s="55"/>
      <c r="J21" s="55"/>
      <c r="K21" s="58"/>
      <c r="L21" s="56"/>
      <c r="M21" s="72"/>
    </row>
    <row r="22" spans="1:22" s="1" customFormat="1" ht="20.100000000000001" customHeight="1" thickBot="1" x14ac:dyDescent="0.35">
      <c r="A22" s="72"/>
      <c r="B22" s="54"/>
      <c r="C22" s="79"/>
      <c r="D22" s="79"/>
      <c r="E22" s="79"/>
      <c r="F22" s="57"/>
      <c r="G22" s="83">
        <f>C19-E19</f>
        <v>3</v>
      </c>
      <c r="H22" s="55" t="s">
        <v>101</v>
      </c>
      <c r="I22" s="58"/>
      <c r="J22" s="58"/>
      <c r="K22" s="58"/>
      <c r="L22" s="56"/>
      <c r="M22" s="72"/>
    </row>
    <row r="23" spans="1:22" s="1" customFormat="1" ht="20.100000000000001" customHeight="1" thickBot="1" x14ac:dyDescent="0.35">
      <c r="A23" s="72"/>
      <c r="B23" s="54" t="s">
        <v>98</v>
      </c>
      <c r="C23" s="89">
        <f>(C19*C21)/100</f>
        <v>23.4</v>
      </c>
      <c r="D23" s="79"/>
      <c r="E23" s="89">
        <f>(E19*E21)/100</f>
        <v>21.84</v>
      </c>
      <c r="F23" s="57" t="s">
        <v>99</v>
      </c>
      <c r="G23" s="84">
        <f>G22*(5.4)</f>
        <v>16.200000000000003</v>
      </c>
      <c r="H23" s="55" t="s">
        <v>108</v>
      </c>
      <c r="I23" s="58"/>
      <c r="J23" s="58"/>
      <c r="K23" s="58"/>
      <c r="L23" s="56"/>
      <c r="M23" s="72"/>
    </row>
    <row r="24" spans="1:22" s="1" customFormat="1" ht="20.100000000000001" customHeight="1" thickBot="1" x14ac:dyDescent="0.35">
      <c r="A24" s="72"/>
      <c r="B24" s="54"/>
      <c r="C24" s="4"/>
      <c r="D24" s="34"/>
      <c r="E24" s="4"/>
      <c r="F24" s="57"/>
      <c r="G24" s="74"/>
      <c r="H24" s="88"/>
      <c r="I24" s="88"/>
      <c r="J24" s="88"/>
      <c r="K24" s="58"/>
      <c r="L24" s="56"/>
      <c r="M24" s="72"/>
    </row>
    <row r="25" spans="1:22" s="1" customFormat="1" ht="20.100000000000001" customHeight="1" thickBot="1" x14ac:dyDescent="0.35">
      <c r="A25" s="72"/>
      <c r="B25" s="54" t="s">
        <v>25</v>
      </c>
      <c r="C25" s="5">
        <f>C15*C19*C21/100</f>
        <v>631.79999999999995</v>
      </c>
      <c r="D25" s="41"/>
      <c r="E25" s="3">
        <f>E15*E19*E21/100</f>
        <v>515.97000000000014</v>
      </c>
      <c r="F25" s="57" t="s">
        <v>99</v>
      </c>
      <c r="G25" s="55" t="s">
        <v>142</v>
      </c>
      <c r="H25" s="82"/>
      <c r="I25" s="82"/>
      <c r="J25" s="88"/>
      <c r="K25" s="58"/>
      <c r="L25" s="56"/>
      <c r="M25" s="72"/>
    </row>
    <row r="26" spans="1:22" s="1" customFormat="1" ht="20.100000000000001" customHeight="1" thickBot="1" x14ac:dyDescent="0.35">
      <c r="A26" s="72"/>
      <c r="B26" s="54"/>
      <c r="C26" s="4"/>
      <c r="D26" s="34"/>
      <c r="E26" s="4"/>
      <c r="F26" s="57"/>
      <c r="G26" s="55" t="s">
        <v>143</v>
      </c>
      <c r="H26" s="58"/>
      <c r="I26" s="58"/>
      <c r="J26" s="58"/>
      <c r="K26" s="58"/>
      <c r="L26" s="56"/>
      <c r="M26" s="72"/>
    </row>
    <row r="27" spans="1:22" s="1" customFormat="1" ht="20.100000000000001" customHeight="1" thickBot="1" x14ac:dyDescent="0.35">
      <c r="A27" s="72"/>
      <c r="B27" s="54" t="s">
        <v>35</v>
      </c>
      <c r="C27" s="22">
        <v>500</v>
      </c>
      <c r="D27" s="42"/>
      <c r="E27" s="26">
        <v>500</v>
      </c>
      <c r="F27" s="57" t="s">
        <v>34</v>
      </c>
      <c r="G27" s="55"/>
      <c r="H27" s="58"/>
      <c r="I27" s="58"/>
      <c r="J27" s="58"/>
      <c r="K27" s="58"/>
      <c r="L27" s="56"/>
      <c r="M27" s="72"/>
    </row>
    <row r="28" spans="1:22" s="1" customFormat="1" ht="20.100000000000001" customHeight="1" thickBot="1" x14ac:dyDescent="0.35">
      <c r="A28" s="72"/>
      <c r="B28" s="54"/>
      <c r="C28" s="4"/>
      <c r="D28" s="34"/>
      <c r="E28" s="4"/>
      <c r="F28" s="57"/>
      <c r="G28" s="55"/>
      <c r="H28" s="58"/>
      <c r="I28" s="58"/>
      <c r="J28" s="58"/>
      <c r="K28" s="58"/>
      <c r="L28" s="56"/>
      <c r="M28" s="72"/>
    </row>
    <row r="29" spans="1:22" s="1" customFormat="1" ht="20.100000000000001" customHeight="1" thickBot="1" x14ac:dyDescent="0.35">
      <c r="A29" s="72"/>
      <c r="B29" s="54" t="s">
        <v>26</v>
      </c>
      <c r="C29" s="19">
        <v>30</v>
      </c>
      <c r="D29" s="36"/>
      <c r="E29" s="23">
        <v>30</v>
      </c>
      <c r="F29" s="57" t="s">
        <v>27</v>
      </c>
      <c r="G29" s="55"/>
      <c r="H29" s="58"/>
      <c r="I29" s="58"/>
      <c r="J29" s="58"/>
      <c r="K29" s="58"/>
      <c r="L29" s="56"/>
      <c r="M29" s="72"/>
    </row>
    <row r="30" spans="1:22" s="1" customFormat="1" ht="20.100000000000001" customHeight="1" x14ac:dyDescent="0.3">
      <c r="A30" s="72"/>
      <c r="B30" s="54"/>
      <c r="C30" s="4"/>
      <c r="D30" s="4"/>
      <c r="E30" s="4"/>
      <c r="F30" s="57"/>
      <c r="G30" s="55"/>
      <c r="H30" s="58"/>
      <c r="I30" s="58"/>
      <c r="J30" s="58"/>
      <c r="K30" s="58"/>
      <c r="L30" s="56"/>
      <c r="M30" s="72"/>
    </row>
    <row r="31" spans="1:22" s="1" customFormat="1" ht="20.100000000000001" customHeight="1" x14ac:dyDescent="0.3">
      <c r="A31" s="72"/>
      <c r="B31" s="61" t="s">
        <v>36</v>
      </c>
      <c r="C31" s="62" t="s">
        <v>37</v>
      </c>
      <c r="D31" s="62"/>
      <c r="E31" s="62"/>
      <c r="F31" s="86"/>
      <c r="G31" s="55"/>
      <c r="H31" s="58"/>
      <c r="I31" s="58"/>
      <c r="J31" s="58"/>
      <c r="K31" s="58"/>
      <c r="L31" s="56"/>
      <c r="M31" s="72"/>
      <c r="V31" s="73"/>
    </row>
    <row r="32" spans="1:22" s="1" customFormat="1" ht="20.100000000000001" customHeight="1" x14ac:dyDescent="0.3">
      <c r="A32" s="72"/>
      <c r="B32" s="63">
        <v>0.25</v>
      </c>
      <c r="C32" s="64"/>
      <c r="D32" s="64"/>
      <c r="E32" s="64">
        <v>70</v>
      </c>
      <c r="F32" s="58"/>
      <c r="G32" s="55"/>
      <c r="H32" s="58"/>
      <c r="I32" s="58"/>
      <c r="J32" s="58"/>
      <c r="K32" s="58"/>
      <c r="L32" s="56"/>
      <c r="M32" s="72"/>
    </row>
    <row r="33" spans="1:13" s="1" customFormat="1" ht="20.100000000000001" customHeight="1" x14ac:dyDescent="0.3">
      <c r="A33" s="72"/>
      <c r="B33" s="63">
        <v>0.3</v>
      </c>
      <c r="C33" s="64"/>
      <c r="D33" s="64"/>
      <c r="E33" s="64">
        <v>75</v>
      </c>
      <c r="F33" s="59" t="s">
        <v>82</v>
      </c>
      <c r="G33" s="55"/>
      <c r="H33" s="58"/>
      <c r="I33" s="58"/>
      <c r="J33" s="58"/>
      <c r="K33" s="58"/>
      <c r="L33" s="56"/>
      <c r="M33" s="72"/>
    </row>
    <row r="34" spans="1:13" s="1" customFormat="1" ht="20.100000000000001" customHeight="1" x14ac:dyDescent="0.3">
      <c r="A34" s="72"/>
      <c r="B34" s="63">
        <v>0.35</v>
      </c>
      <c r="C34" s="64"/>
      <c r="D34" s="64"/>
      <c r="E34" s="64">
        <v>80</v>
      </c>
      <c r="F34" s="59" t="s">
        <v>83</v>
      </c>
      <c r="G34" s="55"/>
      <c r="H34" s="58"/>
      <c r="I34" s="58"/>
      <c r="J34" s="58"/>
      <c r="K34" s="58"/>
      <c r="L34" s="56"/>
      <c r="M34" s="72"/>
    </row>
    <row r="35" spans="1:13" s="1" customFormat="1" ht="20.100000000000001" customHeight="1" x14ac:dyDescent="0.3">
      <c r="A35" s="72"/>
      <c r="B35" s="63">
        <v>0.4</v>
      </c>
      <c r="C35" s="64"/>
      <c r="D35" s="64"/>
      <c r="E35" s="64">
        <v>85</v>
      </c>
      <c r="F35" s="59" t="s">
        <v>84</v>
      </c>
      <c r="G35" s="55"/>
      <c r="H35" s="58"/>
      <c r="I35" s="58"/>
      <c r="J35" s="58"/>
      <c r="K35" s="58"/>
      <c r="L35" s="56"/>
      <c r="M35" s="72"/>
    </row>
    <row r="36" spans="1:13" s="1" customFormat="1" ht="20.100000000000001" customHeight="1" x14ac:dyDescent="0.3">
      <c r="A36" s="72"/>
      <c r="B36" s="63">
        <v>0.45</v>
      </c>
      <c r="C36" s="64"/>
      <c r="D36" s="64"/>
      <c r="E36" s="64">
        <v>90</v>
      </c>
      <c r="F36" s="58"/>
      <c r="G36" s="55"/>
      <c r="H36" s="58"/>
      <c r="I36" s="58"/>
      <c r="J36" s="58"/>
      <c r="K36" s="58"/>
      <c r="L36" s="56"/>
      <c r="M36" s="72"/>
    </row>
    <row r="37" spans="1:13" s="1" customFormat="1" ht="19.5" customHeight="1" thickBot="1" x14ac:dyDescent="0.35">
      <c r="A37" s="72"/>
      <c r="B37" s="65">
        <v>0.5</v>
      </c>
      <c r="C37" s="66"/>
      <c r="D37" s="66"/>
      <c r="E37" s="66">
        <v>95</v>
      </c>
      <c r="F37" s="67"/>
      <c r="G37" s="67"/>
      <c r="H37" s="68"/>
      <c r="I37" s="68"/>
      <c r="J37" s="68"/>
      <c r="K37" s="68"/>
      <c r="L37" s="69"/>
      <c r="M37" s="72"/>
    </row>
    <row r="38" spans="1:13" ht="34.5" customHeight="1" x14ac:dyDescent="0.2">
      <c r="A38" s="70"/>
      <c r="B38" s="70"/>
      <c r="C38" s="71"/>
      <c r="D38" s="71"/>
      <c r="E38" s="71"/>
      <c r="F38" s="87" t="s">
        <v>109</v>
      </c>
      <c r="G38" s="70"/>
      <c r="H38" s="70"/>
      <c r="I38" s="70"/>
      <c r="J38" s="70"/>
      <c r="K38" s="70"/>
      <c r="L38" s="70"/>
      <c r="M38" s="70"/>
    </row>
  </sheetData>
  <sheetProtection algorithmName="SHA-512" hashValue="TO8fBHyRPsKeWKJBt7z9FbNfFq3eNl+5z6d4w0c9KCkdwdRToHnQqX20dbwSiyG/75zNyzxcP68dYVd5MzAQcQ==" saltValue="wCLP8GY6HnaookKhkm11Ag==" spinCount="100000" sheet="1" objects="1" scenarios="1" selectLockedCells="1"/>
  <protectedRanges>
    <protectedRange sqref="C5:E5 C7:E7 C9:E9 C13:E13 C27:E27 C29:E29 C19:E23 C17:E17" name="Bereik1"/>
  </protectedRanges>
  <phoneticPr fontId="8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16"/>
  <sheetViews>
    <sheetView workbookViewId="0">
      <selection activeCell="D10" sqref="D10"/>
    </sheetView>
  </sheetViews>
  <sheetFormatPr defaultRowHeight="15.75" x14ac:dyDescent="0.25"/>
  <cols>
    <col min="1" max="1" width="6.5" style="92" customWidth="1"/>
    <col min="2" max="2" width="4.83203125" style="92" customWidth="1"/>
    <col min="3" max="3" width="26.5" style="92" customWidth="1"/>
    <col min="4" max="4" width="8.5" style="93" customWidth="1"/>
    <col min="5" max="5" width="1.6640625" style="100" customWidth="1"/>
    <col min="6" max="6" width="1.6640625" style="93" customWidth="1"/>
    <col min="7" max="7" width="30.83203125" style="93" customWidth="1"/>
    <col min="8" max="8" width="8.6640625" style="93" customWidth="1"/>
    <col min="9" max="9" width="17.33203125" style="93" customWidth="1"/>
    <col min="10" max="10" width="6.83203125" style="93" customWidth="1"/>
    <col min="11" max="11" width="4" style="93" customWidth="1"/>
    <col min="12" max="12" width="7" style="93" customWidth="1"/>
    <col min="13" max="13" width="1.5" style="98" customWidth="1"/>
    <col min="14" max="14" width="9.1640625" style="93" customWidth="1"/>
    <col min="15" max="15" width="8" style="93" customWidth="1"/>
    <col min="16" max="16" width="2.83203125" style="93" customWidth="1"/>
    <col min="17" max="17" width="8.1640625" style="93" customWidth="1"/>
    <col min="18" max="18" width="3" style="93" customWidth="1"/>
    <col min="19" max="19" width="7.83203125" style="93" customWidth="1"/>
    <col min="20" max="20" width="3.33203125" style="94" customWidth="1"/>
    <col min="21" max="21" width="8" style="101" customWidth="1"/>
    <col min="22" max="22" width="3.33203125" style="101" customWidth="1"/>
    <col min="23" max="23" width="7.83203125" style="101" customWidth="1"/>
    <col min="24" max="24" width="6.5" style="94" customWidth="1"/>
    <col min="25" max="25" width="6.6640625" style="94" customWidth="1"/>
    <col min="26" max="16384" width="9.33203125" style="92"/>
  </cols>
  <sheetData>
    <row r="1" spans="1:67" ht="27.75" customHeight="1" thickBot="1" x14ac:dyDescent="0.3">
      <c r="A1" s="106"/>
      <c r="B1" s="106"/>
      <c r="C1" s="106"/>
      <c r="D1" s="105"/>
      <c r="E1" s="107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3"/>
      <c r="U1" s="104"/>
      <c r="V1" s="104"/>
      <c r="W1" s="104"/>
      <c r="X1" s="103"/>
      <c r="Y1" s="103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</row>
    <row r="2" spans="1:67" ht="24" customHeight="1" x14ac:dyDescent="0.35">
      <c r="A2" s="106"/>
      <c r="B2" s="115"/>
      <c r="C2" s="170" t="s">
        <v>132</v>
      </c>
      <c r="D2" s="116"/>
      <c r="E2" s="117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8"/>
      <c r="U2" s="119"/>
      <c r="V2" s="119"/>
      <c r="W2" s="119"/>
      <c r="X2" s="120"/>
      <c r="Y2" s="103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</row>
    <row r="3" spans="1:67" ht="15" customHeight="1" x14ac:dyDescent="0.25">
      <c r="A3" s="106"/>
      <c r="B3" s="121"/>
      <c r="C3" s="164" t="s">
        <v>137</v>
      </c>
      <c r="D3" s="123"/>
      <c r="E3" s="124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5"/>
      <c r="U3" s="102"/>
      <c r="V3" s="102"/>
      <c r="W3" s="102"/>
      <c r="X3" s="126"/>
      <c r="Y3" s="103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</row>
    <row r="4" spans="1:67" ht="15" customHeight="1" x14ac:dyDescent="0.25">
      <c r="A4" s="106"/>
      <c r="B4" s="121"/>
      <c r="C4" s="164" t="s">
        <v>147</v>
      </c>
      <c r="D4" s="123"/>
      <c r="E4" s="124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5"/>
      <c r="U4" s="102"/>
      <c r="V4" s="102"/>
      <c r="W4" s="102"/>
      <c r="X4" s="126"/>
      <c r="Y4" s="103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</row>
    <row r="5" spans="1:67" ht="15" customHeight="1" x14ac:dyDescent="0.25">
      <c r="A5" s="106"/>
      <c r="B5" s="121"/>
      <c r="C5" s="164" t="s">
        <v>139</v>
      </c>
      <c r="D5" s="123"/>
      <c r="E5" s="124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5"/>
      <c r="U5" s="102"/>
      <c r="V5" s="102"/>
      <c r="W5" s="102"/>
      <c r="X5" s="126"/>
      <c r="Y5" s="103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</row>
    <row r="6" spans="1:67" ht="15" customHeight="1" x14ac:dyDescent="0.25">
      <c r="A6" s="106"/>
      <c r="B6" s="121"/>
      <c r="C6" s="182" t="s">
        <v>138</v>
      </c>
      <c r="D6" s="123"/>
      <c r="E6" s="124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5"/>
      <c r="U6" s="102"/>
      <c r="V6" s="102"/>
      <c r="W6" s="102"/>
      <c r="X6" s="126"/>
      <c r="Y6" s="103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</row>
    <row r="7" spans="1:67" s="96" customFormat="1" ht="18" customHeight="1" x14ac:dyDescent="0.25">
      <c r="A7" s="106"/>
      <c r="B7" s="121"/>
      <c r="C7" s="122"/>
      <c r="D7" s="123"/>
      <c r="E7" s="124"/>
      <c r="F7" s="123"/>
      <c r="G7" s="123"/>
      <c r="H7" s="123"/>
      <c r="I7" s="123"/>
      <c r="J7" s="123"/>
      <c r="K7" s="123"/>
      <c r="L7" s="165"/>
      <c r="M7" s="165"/>
      <c r="N7" s="166"/>
      <c r="O7" s="166"/>
      <c r="P7" s="167"/>
      <c r="Q7" s="166"/>
      <c r="R7" s="166"/>
      <c r="S7" s="166"/>
      <c r="T7" s="168"/>
      <c r="U7" s="165"/>
      <c r="V7" s="165"/>
      <c r="W7" s="169" t="s">
        <v>131</v>
      </c>
      <c r="X7" s="126"/>
      <c r="Y7" s="103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</row>
    <row r="8" spans="1:67" s="95" customFormat="1" ht="13.5" customHeight="1" x14ac:dyDescent="0.2">
      <c r="A8" s="104"/>
      <c r="B8" s="178"/>
      <c r="C8" s="180" t="s">
        <v>135</v>
      </c>
      <c r="D8" s="137"/>
      <c r="E8" s="137"/>
      <c r="F8" s="137"/>
      <c r="G8" s="137"/>
      <c r="H8" s="137"/>
      <c r="I8" s="137"/>
      <c r="J8" s="137" t="s">
        <v>114</v>
      </c>
      <c r="K8" s="137"/>
      <c r="L8" s="137" t="s">
        <v>123</v>
      </c>
      <c r="M8" s="137"/>
      <c r="N8" s="137"/>
      <c r="O8" s="138">
        <v>1</v>
      </c>
      <c r="P8" s="138"/>
      <c r="Q8" s="138" t="s">
        <v>129</v>
      </c>
      <c r="R8" s="137"/>
      <c r="S8" s="138">
        <v>1</v>
      </c>
      <c r="T8" s="137"/>
      <c r="U8" s="137" t="s">
        <v>124</v>
      </c>
      <c r="V8" s="137"/>
      <c r="W8" s="137" t="s">
        <v>126</v>
      </c>
      <c r="X8" s="127"/>
      <c r="Y8" s="104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</row>
    <row r="9" spans="1:67" s="101" customFormat="1" ht="12" customHeight="1" thickBot="1" x14ac:dyDescent="0.25">
      <c r="A9" s="104"/>
      <c r="B9" s="178"/>
      <c r="C9" s="137"/>
      <c r="D9" s="137"/>
      <c r="E9" s="137"/>
      <c r="F9" s="137"/>
      <c r="G9" s="137"/>
      <c r="H9" s="137"/>
      <c r="I9" s="137"/>
      <c r="J9" s="137" t="s">
        <v>122</v>
      </c>
      <c r="K9" s="137"/>
      <c r="L9" s="137" t="s">
        <v>121</v>
      </c>
      <c r="M9" s="137"/>
      <c r="N9" s="137"/>
      <c r="O9" s="137" t="s">
        <v>121</v>
      </c>
      <c r="P9" s="137"/>
      <c r="Q9" s="137" t="s">
        <v>125</v>
      </c>
      <c r="R9" s="137"/>
      <c r="S9" s="137" t="s">
        <v>122</v>
      </c>
      <c r="T9" s="137"/>
      <c r="U9" s="137" t="s">
        <v>125</v>
      </c>
      <c r="V9" s="137"/>
      <c r="W9" s="137" t="s">
        <v>127</v>
      </c>
      <c r="X9" s="102"/>
      <c r="Y9" s="191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</row>
    <row r="10" spans="1:67" ht="20.100000000000001" customHeight="1" thickBot="1" x14ac:dyDescent="0.3">
      <c r="A10" s="106"/>
      <c r="B10" s="179"/>
      <c r="C10" s="97" t="s">
        <v>141</v>
      </c>
      <c r="D10" s="183">
        <v>22</v>
      </c>
      <c r="E10" s="139" t="s">
        <v>114</v>
      </c>
      <c r="F10" s="139"/>
      <c r="G10" s="140" t="s">
        <v>144</v>
      </c>
      <c r="H10" s="141">
        <f>((D14-15)*4)*((670+(0.5*(6.8*(D14-15)*4))))</f>
        <v>146592.74102079391</v>
      </c>
      <c r="I10" s="137" t="s">
        <v>117</v>
      </c>
      <c r="J10" s="142">
        <f>H10/450</f>
        <v>325.76164671287535</v>
      </c>
      <c r="K10" s="137" t="s">
        <v>128</v>
      </c>
      <c r="L10" s="142">
        <f>H10/880</f>
        <v>166.58266025090217</v>
      </c>
      <c r="M10" s="143"/>
      <c r="N10" s="139"/>
      <c r="O10" s="144">
        <f>(D25/10000000)*H10*1.1</f>
        <v>19.350241814744798</v>
      </c>
      <c r="P10" s="145"/>
      <c r="Q10" s="144">
        <f>(O10*0.8)+((H10/1060)*0.2)*D27</f>
        <v>24.33107592852302</v>
      </c>
      <c r="R10" s="139"/>
      <c r="S10" s="144">
        <f>J10*D26</f>
        <v>32.576164671287536</v>
      </c>
      <c r="T10" s="146"/>
      <c r="U10" s="147">
        <f>((H10*0.2)/1060*D27)+ (S10*0.8)</f>
        <v>34.911814213757211</v>
      </c>
      <c r="V10" s="137"/>
      <c r="W10" s="147">
        <f>(D27*(H10*0.8)/1060)+(S10*0.2)</f>
        <v>41.918762841166227</v>
      </c>
      <c r="X10" s="122"/>
      <c r="Y10" s="19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</row>
    <row r="11" spans="1:67" ht="20.100000000000001" customHeight="1" thickBot="1" x14ac:dyDescent="0.3">
      <c r="A11" s="106"/>
      <c r="B11" s="179"/>
      <c r="C11" s="97"/>
      <c r="D11" s="137"/>
      <c r="E11" s="139"/>
      <c r="F11" s="139"/>
      <c r="G11" s="139"/>
      <c r="H11" s="137"/>
      <c r="I11" s="137"/>
      <c r="J11" s="143"/>
      <c r="K11" s="137"/>
      <c r="L11" s="137"/>
      <c r="M11" s="137"/>
      <c r="N11" s="139"/>
      <c r="O11" s="137"/>
      <c r="P11" s="137"/>
      <c r="Q11" s="137"/>
      <c r="R11" s="139"/>
      <c r="S11" s="137"/>
      <c r="T11" s="146"/>
      <c r="U11" s="137"/>
      <c r="V11" s="137"/>
      <c r="W11" s="137"/>
      <c r="X11" s="125"/>
      <c r="Y11" s="193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</row>
    <row r="12" spans="1:67" ht="20.100000000000001" customHeight="1" thickBot="1" x14ac:dyDescent="0.3">
      <c r="A12" s="106"/>
      <c r="B12" s="179"/>
      <c r="C12" s="97" t="s">
        <v>140</v>
      </c>
      <c r="D12" s="184">
        <v>0.46</v>
      </c>
      <c r="E12" s="139"/>
      <c r="F12" s="139"/>
      <c r="G12" s="140" t="s">
        <v>145</v>
      </c>
      <c r="H12" s="141">
        <f>((D14-15)*3.333)*((790+(0.5*(((9.84*(D14-15))*3.333)))))</f>
        <v>145327.7793099187</v>
      </c>
      <c r="I12" s="137" t="s">
        <v>117</v>
      </c>
      <c r="J12" s="142">
        <f>H12/450</f>
        <v>322.95062068870823</v>
      </c>
      <c r="K12" s="137" t="s">
        <v>128</v>
      </c>
      <c r="L12" s="142">
        <f>H12/880</f>
        <v>165.14520376127123</v>
      </c>
      <c r="M12" s="143"/>
      <c r="N12" s="139"/>
      <c r="O12" s="144">
        <f>(D25/10000000)*H12*1.1</f>
        <v>19.183266868909271</v>
      </c>
      <c r="P12" s="145"/>
      <c r="Q12" s="144">
        <f>(O12*0.8)+((H12/1060)*0.2)*D27</f>
        <v>24.121120925160245</v>
      </c>
      <c r="R12" s="139"/>
      <c r="S12" s="144">
        <f>J12*D26</f>
        <v>32.295062068870827</v>
      </c>
      <c r="T12" s="146"/>
      <c r="U12" s="147">
        <f>((H12*0.2)/1060*D27)+ (S12*0.8)</f>
        <v>34.610557085129486</v>
      </c>
      <c r="V12" s="137"/>
      <c r="W12" s="147">
        <f>(D27*(H12*0.8)/1060)+(S12*0.2)</f>
        <v>41.557042133905476</v>
      </c>
      <c r="X12" s="125"/>
      <c r="Y12" s="193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</row>
    <row r="13" spans="1:67" ht="20.100000000000001" customHeight="1" thickBot="1" x14ac:dyDescent="0.3">
      <c r="A13" s="106"/>
      <c r="B13" s="179"/>
      <c r="C13" s="97"/>
      <c r="D13" s="137"/>
      <c r="E13" s="139"/>
      <c r="F13" s="139"/>
      <c r="G13" s="139"/>
      <c r="H13" s="137"/>
      <c r="I13" s="137"/>
      <c r="J13" s="143"/>
      <c r="K13" s="137"/>
      <c r="L13" s="137"/>
      <c r="M13" s="137"/>
      <c r="N13" s="139"/>
      <c r="O13" s="137"/>
      <c r="P13" s="137"/>
      <c r="Q13" s="137"/>
      <c r="R13" s="139"/>
      <c r="S13" s="145"/>
      <c r="T13" s="146"/>
      <c r="U13" s="137"/>
      <c r="V13" s="137"/>
      <c r="W13" s="137"/>
      <c r="X13" s="125"/>
      <c r="Y13" s="193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</row>
    <row r="14" spans="1:67" ht="20.100000000000001" customHeight="1" thickBot="1" x14ac:dyDescent="0.3">
      <c r="A14" s="106"/>
      <c r="B14" s="179"/>
      <c r="C14" s="97" t="s">
        <v>115</v>
      </c>
      <c r="D14" s="148">
        <f>D10/D12</f>
        <v>47.826086956521735</v>
      </c>
      <c r="E14" s="139" t="s">
        <v>114</v>
      </c>
      <c r="F14" s="139"/>
      <c r="G14" s="140" t="s">
        <v>146</v>
      </c>
      <c r="H14" s="141">
        <f>((D14-15)*2.86)*((940+(0.5*(13.6*(D14-15)*2.86))))</f>
        <v>148184.47283931941</v>
      </c>
      <c r="I14" s="137" t="s">
        <v>117</v>
      </c>
      <c r="J14" s="142">
        <f>H14/450</f>
        <v>329.2988285318209</v>
      </c>
      <c r="K14" s="137" t="s">
        <v>128</v>
      </c>
      <c r="L14" s="142">
        <f>H14/880</f>
        <v>168.39144640831751</v>
      </c>
      <c r="M14" s="143"/>
      <c r="N14" s="139"/>
      <c r="O14" s="144">
        <f>(D25/10000000)*H14*1.1</f>
        <v>19.560350414790165</v>
      </c>
      <c r="P14" s="145"/>
      <c r="Q14" s="144">
        <f>(O14*0.8)+((H14/1060)*0.2)*D27</f>
        <v>24.595267371187269</v>
      </c>
      <c r="R14" s="139"/>
      <c r="S14" s="144">
        <f>J14*D26</f>
        <v>32.929882853182093</v>
      </c>
      <c r="T14" s="146"/>
      <c r="U14" s="147">
        <f>((H14*0.2)/1060*D27)+ (S14*0.8)</f>
        <v>35.290893321900811</v>
      </c>
      <c r="V14" s="137"/>
      <c r="W14" s="147">
        <f>(D27*(H14*0.8)/1060)+(S14*0.2)</f>
        <v>42.373924728056956</v>
      </c>
      <c r="X14" s="125"/>
      <c r="Y14" s="193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</row>
    <row r="15" spans="1:67" ht="20.100000000000001" customHeight="1" thickBot="1" x14ac:dyDescent="0.3">
      <c r="A15" s="106"/>
      <c r="B15" s="179"/>
      <c r="C15" s="97"/>
      <c r="D15" s="137"/>
      <c r="E15" s="139"/>
      <c r="F15" s="139"/>
      <c r="G15" s="98"/>
      <c r="H15" s="98"/>
      <c r="I15" s="98"/>
      <c r="J15" s="98"/>
      <c r="K15" s="98"/>
      <c r="L15" s="98"/>
      <c r="N15" s="98"/>
      <c r="O15" s="98"/>
      <c r="P15" s="98"/>
      <c r="Q15" s="98"/>
      <c r="R15" s="98"/>
      <c r="S15" s="98"/>
      <c r="T15" s="190"/>
      <c r="U15" s="95"/>
      <c r="V15" s="95"/>
      <c r="W15" s="95"/>
      <c r="X15" s="125"/>
      <c r="Y15" s="193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</row>
    <row r="16" spans="1:67" ht="20.100000000000001" customHeight="1" x14ac:dyDescent="0.25">
      <c r="A16" s="106"/>
      <c r="B16" s="171"/>
      <c r="C16" s="181" t="s">
        <v>136</v>
      </c>
      <c r="D16" s="172"/>
      <c r="E16" s="173"/>
      <c r="F16" s="173"/>
      <c r="G16" s="174"/>
      <c r="H16" s="175"/>
      <c r="I16" s="172"/>
      <c r="J16" s="176"/>
      <c r="K16" s="172"/>
      <c r="L16" s="172"/>
      <c r="M16" s="172"/>
      <c r="N16" s="173"/>
      <c r="O16" s="172"/>
      <c r="P16" s="172"/>
      <c r="Q16" s="172"/>
      <c r="R16" s="173"/>
      <c r="S16" s="172"/>
      <c r="T16" s="177"/>
      <c r="U16" s="172"/>
      <c r="V16" s="172"/>
      <c r="W16" s="172"/>
      <c r="X16" s="118"/>
      <c r="Y16" s="193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</row>
    <row r="17" spans="1:67" ht="6.75" customHeight="1" thickBot="1" x14ac:dyDescent="0.3">
      <c r="A17" s="106"/>
      <c r="B17" s="128"/>
      <c r="C17" s="97"/>
      <c r="D17" s="137"/>
      <c r="E17" s="139"/>
      <c r="F17" s="139"/>
      <c r="G17" s="139"/>
      <c r="H17" s="137"/>
      <c r="I17" s="137"/>
      <c r="J17" s="143"/>
      <c r="K17" s="137"/>
      <c r="L17" s="137"/>
      <c r="M17" s="137"/>
      <c r="N17" s="139"/>
      <c r="O17" s="137"/>
      <c r="P17" s="137"/>
      <c r="Q17" s="137"/>
      <c r="R17" s="139"/>
      <c r="S17" s="137"/>
      <c r="T17" s="146"/>
      <c r="U17" s="137"/>
      <c r="V17" s="137"/>
      <c r="W17" s="137"/>
      <c r="X17" s="125"/>
      <c r="Y17" s="193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</row>
    <row r="18" spans="1:67" ht="20.100000000000001" customHeight="1" thickBot="1" x14ac:dyDescent="0.3">
      <c r="A18" s="106"/>
      <c r="B18" s="128"/>
      <c r="C18" s="97" t="s">
        <v>141</v>
      </c>
      <c r="D18" s="185">
        <v>22</v>
      </c>
      <c r="E18" s="139" t="s">
        <v>114</v>
      </c>
      <c r="F18" s="139"/>
      <c r="G18" s="140" t="s">
        <v>144</v>
      </c>
      <c r="H18" s="149">
        <f>((D22-15)*1000/250)*((670+((7*(D22-15)*1000/250))/2))</f>
        <v>114944.37869822486</v>
      </c>
      <c r="I18" s="137" t="s">
        <v>117</v>
      </c>
      <c r="J18" s="150">
        <f>H18/450</f>
        <v>255.4319526627219</v>
      </c>
      <c r="K18" s="137" t="s">
        <v>128</v>
      </c>
      <c r="L18" s="150">
        <f>H18/880</f>
        <v>130.6186121570737</v>
      </c>
      <c r="M18" s="143"/>
      <c r="N18" s="139"/>
      <c r="O18" s="151">
        <f>(D25/10000000)*H18*1.1</f>
        <v>15.172657988165684</v>
      </c>
      <c r="P18" s="145"/>
      <c r="Q18" s="151">
        <f>(O18*0.8)+((H18/1060)*0.2)*D27</f>
        <v>19.078164349670651</v>
      </c>
      <c r="R18" s="139"/>
      <c r="S18" s="151">
        <f>J18*D26</f>
        <v>25.543195266272193</v>
      </c>
      <c r="T18" s="146"/>
      <c r="U18" s="152">
        <f>((H18*0.2)/1060*D27)+ (S18*0.8)</f>
        <v>27.374594172155859</v>
      </c>
      <c r="V18" s="137"/>
      <c r="W18" s="152">
        <f>(D27*(H18*0.8)/1060)+(S18*0.2)</f>
        <v>32.86879088980686</v>
      </c>
      <c r="X18" s="122"/>
      <c r="Y18" s="19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</row>
    <row r="19" spans="1:67" ht="20.100000000000001" customHeight="1" thickBot="1" x14ac:dyDescent="0.3">
      <c r="A19" s="106"/>
      <c r="B19" s="128"/>
      <c r="C19" s="97"/>
      <c r="D19" s="137"/>
      <c r="E19" s="139"/>
      <c r="F19" s="139"/>
      <c r="G19" s="139"/>
      <c r="H19" s="137"/>
      <c r="I19" s="137"/>
      <c r="J19" s="143"/>
      <c r="K19" s="137"/>
      <c r="L19" s="137"/>
      <c r="M19" s="137"/>
      <c r="N19" s="139"/>
      <c r="O19" s="137"/>
      <c r="P19" s="137"/>
      <c r="Q19" s="137"/>
      <c r="R19" s="139"/>
      <c r="S19" s="137"/>
      <c r="T19" s="146"/>
      <c r="U19" s="137"/>
      <c r="V19" s="137"/>
      <c r="W19" s="137"/>
      <c r="X19" s="125"/>
      <c r="Y19" s="193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</row>
    <row r="20" spans="1:67" ht="20.100000000000001" customHeight="1" thickBot="1" x14ac:dyDescent="0.3">
      <c r="A20" s="106"/>
      <c r="B20" s="128"/>
      <c r="C20" s="97" t="s">
        <v>140</v>
      </c>
      <c r="D20" s="186">
        <v>0.52</v>
      </c>
      <c r="E20" s="139"/>
      <c r="F20" s="139"/>
      <c r="G20" s="140" t="s">
        <v>145</v>
      </c>
      <c r="H20" s="149">
        <f>((D22-15)*1000/300)*((810+((9.9*(D22-15)*1000/300))/2))</f>
        <v>114744.8224852071</v>
      </c>
      <c r="I20" s="137" t="s">
        <v>117</v>
      </c>
      <c r="J20" s="150">
        <f>H20/450</f>
        <v>254.98849441157134</v>
      </c>
      <c r="K20" s="137" t="s">
        <v>128</v>
      </c>
      <c r="L20" s="150">
        <f>H20/880</f>
        <v>130.39184373318989</v>
      </c>
      <c r="M20" s="143"/>
      <c r="N20" s="139"/>
      <c r="O20" s="151">
        <f>(D25/10000000)*H20*1.1</f>
        <v>15.146316568047338</v>
      </c>
      <c r="P20" s="145"/>
      <c r="Q20" s="151">
        <f>(O20*0.8)+((H20/1060)*0.2)*D27</f>
        <v>19.045042536563582</v>
      </c>
      <c r="R20" s="139"/>
      <c r="S20" s="151">
        <f>J20*D26</f>
        <v>25.498849441157134</v>
      </c>
      <c r="T20" s="146"/>
      <c r="U20" s="152">
        <f>((H20*0.2)/1060*D27)+ (S20*0.8)</f>
        <v>27.327068835051421</v>
      </c>
      <c r="V20" s="137"/>
      <c r="W20" s="152">
        <f>(D27*(H20*0.8)/1060)+(S20*0.2)</f>
        <v>32.811727016734281</v>
      </c>
      <c r="X20" s="126"/>
      <c r="Y20" s="103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</row>
    <row r="21" spans="1:67" ht="20.100000000000001" customHeight="1" thickBot="1" x14ac:dyDescent="0.3">
      <c r="A21" s="106"/>
      <c r="B21" s="128"/>
      <c r="C21" s="97"/>
      <c r="D21" s="137"/>
      <c r="E21" s="139"/>
      <c r="F21" s="139"/>
      <c r="G21" s="139"/>
      <c r="H21" s="137"/>
      <c r="I21" s="137"/>
      <c r="J21" s="143"/>
      <c r="K21" s="137"/>
      <c r="L21" s="137"/>
      <c r="M21" s="137"/>
      <c r="N21" s="139"/>
      <c r="O21" s="137"/>
      <c r="P21" s="137"/>
      <c r="Q21" s="137"/>
      <c r="R21" s="139"/>
      <c r="S21" s="137"/>
      <c r="T21" s="146"/>
      <c r="U21" s="137"/>
      <c r="V21" s="137"/>
      <c r="W21" s="137"/>
      <c r="X21" s="126"/>
      <c r="Y21" s="103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</row>
    <row r="22" spans="1:67" ht="20.100000000000001" customHeight="1" thickBot="1" x14ac:dyDescent="0.3">
      <c r="A22" s="106"/>
      <c r="B22" s="128"/>
      <c r="C22" s="97" t="s">
        <v>115</v>
      </c>
      <c r="D22" s="148">
        <f>D18/D20</f>
        <v>42.307692307692307</v>
      </c>
      <c r="E22" s="139" t="s">
        <v>114</v>
      </c>
      <c r="F22" s="139"/>
      <c r="G22" s="140" t="s">
        <v>146</v>
      </c>
      <c r="H22" s="149">
        <f>((D22-15)*1000/350)*((940+((14*(D22-15)*1000/350))/2))</f>
        <v>115952.66272189349</v>
      </c>
      <c r="I22" s="137" t="s">
        <v>117</v>
      </c>
      <c r="J22" s="150">
        <f>H22/450</f>
        <v>257.67258382642996</v>
      </c>
      <c r="K22" s="137" t="s">
        <v>128</v>
      </c>
      <c r="L22" s="150">
        <f>H22/880</f>
        <v>131.76438945669716</v>
      </c>
      <c r="M22" s="143"/>
      <c r="N22" s="139"/>
      <c r="O22" s="151">
        <f>(D25/10000000)*H22*1.1</f>
        <v>15.305751479289942</v>
      </c>
      <c r="P22" s="145"/>
      <c r="Q22" s="151">
        <f>(O22*0.8)+((H22/1060)*0.2)*D27</f>
        <v>19.245516668527408</v>
      </c>
      <c r="R22" s="139"/>
      <c r="S22" s="151">
        <f>J22*D26</f>
        <v>25.767258382642996</v>
      </c>
      <c r="T22" s="146"/>
      <c r="U22" s="152">
        <f>((H22*0.2)/1060*D27)+ (S22*0.8)</f>
        <v>27.614722191209857</v>
      </c>
      <c r="V22" s="137"/>
      <c r="W22" s="152">
        <f>(D27*(H22*0.8)/1060)+(S22*0.2)</f>
        <v>33.157113616910429</v>
      </c>
      <c r="X22" s="126"/>
      <c r="Y22" s="103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</row>
    <row r="23" spans="1:67" ht="20.100000000000001" customHeight="1" thickBot="1" x14ac:dyDescent="0.3">
      <c r="A23" s="106"/>
      <c r="B23" s="128"/>
      <c r="C23" s="97"/>
      <c r="D23" s="137"/>
      <c r="E23" s="139"/>
      <c r="F23" s="139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126"/>
      <c r="Y23" s="103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</row>
    <row r="24" spans="1:67" ht="20.100000000000001" customHeight="1" thickBot="1" x14ac:dyDescent="0.3">
      <c r="A24" s="106"/>
      <c r="B24" s="115"/>
      <c r="C24" s="194"/>
      <c r="D24" s="172"/>
      <c r="E24" s="173"/>
      <c r="F24" s="173"/>
      <c r="G24" s="174"/>
      <c r="H24" s="175"/>
      <c r="I24" s="172"/>
      <c r="J24" s="176"/>
      <c r="K24" s="172"/>
      <c r="L24" s="172"/>
      <c r="M24" s="172"/>
      <c r="N24" s="173"/>
      <c r="O24" s="172"/>
      <c r="P24" s="172"/>
      <c r="Q24" s="172"/>
      <c r="R24" s="173"/>
      <c r="S24" s="195"/>
      <c r="T24" s="177"/>
      <c r="U24" s="196"/>
      <c r="V24" s="172"/>
      <c r="W24" s="196"/>
      <c r="X24" s="120"/>
      <c r="Y24" s="103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</row>
    <row r="25" spans="1:67" ht="20.100000000000001" customHeight="1" thickBot="1" x14ac:dyDescent="0.3">
      <c r="A25" s="108"/>
      <c r="B25" s="121"/>
      <c r="C25" s="97" t="s">
        <v>134</v>
      </c>
      <c r="D25" s="187">
        <v>1200</v>
      </c>
      <c r="E25" s="139" t="s">
        <v>120</v>
      </c>
      <c r="F25" s="139"/>
      <c r="G25" s="139"/>
      <c r="H25" s="137"/>
      <c r="I25" s="137"/>
      <c r="J25" s="137"/>
      <c r="K25" s="137"/>
      <c r="L25" s="137"/>
      <c r="M25" s="137"/>
      <c r="N25" s="139"/>
      <c r="O25" s="137"/>
      <c r="P25" s="137"/>
      <c r="Q25" s="137"/>
      <c r="R25" s="139"/>
      <c r="S25" s="137"/>
      <c r="T25" s="146"/>
      <c r="U25" s="137"/>
      <c r="V25" s="137"/>
      <c r="W25" s="137"/>
      <c r="X25" s="126"/>
      <c r="Y25" s="103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</row>
    <row r="26" spans="1:67" s="99" customFormat="1" ht="20.100000000000001" customHeight="1" thickBot="1" x14ac:dyDescent="0.25">
      <c r="A26" s="108"/>
      <c r="B26" s="129"/>
      <c r="C26" s="97" t="s">
        <v>116</v>
      </c>
      <c r="D26" s="188">
        <v>0.1</v>
      </c>
      <c r="E26" s="139" t="s">
        <v>118</v>
      </c>
      <c r="F26" s="139"/>
      <c r="G26" s="139"/>
      <c r="H26" s="137"/>
      <c r="I26" s="137"/>
      <c r="J26" s="137"/>
      <c r="K26" s="137"/>
      <c r="L26" s="137"/>
      <c r="M26" s="137"/>
      <c r="N26" s="139"/>
      <c r="O26" s="137"/>
      <c r="P26" s="137"/>
      <c r="Q26" s="137"/>
      <c r="R26" s="139"/>
      <c r="S26" s="137"/>
      <c r="T26" s="137"/>
      <c r="U26" s="137"/>
      <c r="V26" s="137"/>
      <c r="W26" s="137"/>
      <c r="X26" s="130"/>
      <c r="Y26" s="105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</row>
    <row r="27" spans="1:67" s="99" customFormat="1" ht="20.100000000000001" customHeight="1" thickBot="1" x14ac:dyDescent="0.3">
      <c r="A27" s="106"/>
      <c r="B27" s="129"/>
      <c r="C27" s="97" t="s">
        <v>130</v>
      </c>
      <c r="D27" s="189">
        <v>0.32</v>
      </c>
      <c r="E27" s="139" t="s">
        <v>119</v>
      </c>
      <c r="F27" s="139"/>
      <c r="G27" s="139"/>
      <c r="H27" s="137"/>
      <c r="I27" s="137"/>
      <c r="J27" s="137"/>
      <c r="K27" s="137"/>
      <c r="L27" s="137"/>
      <c r="M27" s="137"/>
      <c r="N27" s="139"/>
      <c r="O27" s="137"/>
      <c r="P27" s="137"/>
      <c r="Q27" s="137"/>
      <c r="R27" s="139"/>
      <c r="S27" s="137"/>
      <c r="T27" s="137"/>
      <c r="U27" s="137"/>
      <c r="V27" s="137"/>
      <c r="W27" s="137"/>
      <c r="X27" s="130"/>
      <c r="Y27" s="105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</row>
    <row r="28" spans="1:67" ht="20.100000000000001" customHeight="1" thickBot="1" x14ac:dyDescent="0.3">
      <c r="A28" s="106"/>
      <c r="B28" s="131"/>
      <c r="C28" s="132"/>
      <c r="D28" s="133"/>
      <c r="E28" s="134"/>
      <c r="F28" s="134"/>
      <c r="G28" s="134"/>
      <c r="H28" s="133"/>
      <c r="I28" s="133"/>
      <c r="J28" s="133"/>
      <c r="K28" s="133"/>
      <c r="L28" s="133"/>
      <c r="M28" s="133"/>
      <c r="N28" s="134"/>
      <c r="O28" s="133"/>
      <c r="P28" s="133"/>
      <c r="Q28" s="133"/>
      <c r="R28" s="134"/>
      <c r="S28" s="133"/>
      <c r="T28" s="135"/>
      <c r="U28" s="133"/>
      <c r="V28" s="133"/>
      <c r="W28" s="133"/>
      <c r="X28" s="136"/>
      <c r="Y28" s="103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</row>
    <row r="29" spans="1:67" ht="27.75" customHeight="1" x14ac:dyDescent="0.25">
      <c r="A29" s="112"/>
      <c r="B29" s="109"/>
      <c r="C29" s="109"/>
      <c r="D29" s="104"/>
      <c r="E29" s="110" t="s">
        <v>133</v>
      </c>
      <c r="F29" s="110"/>
      <c r="G29" s="110"/>
      <c r="H29" s="104"/>
      <c r="I29" s="104"/>
      <c r="J29" s="104"/>
      <c r="K29" s="104"/>
      <c r="L29" s="104"/>
      <c r="M29" s="104"/>
      <c r="N29" s="110"/>
      <c r="O29" s="104"/>
      <c r="P29" s="104"/>
      <c r="Q29" s="104"/>
      <c r="R29" s="110"/>
      <c r="S29" s="104"/>
      <c r="T29" s="111"/>
      <c r="U29" s="104"/>
      <c r="V29" s="104"/>
      <c r="W29" s="104"/>
      <c r="X29" s="103"/>
      <c r="Y29" s="103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</row>
    <row r="30" spans="1:67" ht="24.95" customHeight="1" x14ac:dyDescent="0.25">
      <c r="A30" s="112"/>
      <c r="B30" s="112"/>
      <c r="C30" s="112"/>
      <c r="D30" s="153"/>
      <c r="E30" s="154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5"/>
      <c r="U30" s="113"/>
      <c r="V30" s="113"/>
      <c r="W30" s="113"/>
      <c r="X30" s="155"/>
      <c r="Y30" s="155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</row>
    <row r="31" spans="1:67" x14ac:dyDescent="0.25">
      <c r="A31" s="112"/>
      <c r="B31" s="112"/>
      <c r="C31" s="112"/>
      <c r="D31" s="153"/>
      <c r="E31" s="154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5"/>
      <c r="U31" s="113"/>
      <c r="V31" s="113"/>
      <c r="W31" s="113"/>
      <c r="X31" s="155"/>
      <c r="Y31" s="155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</row>
    <row r="32" spans="1:67" x14ac:dyDescent="0.25">
      <c r="A32" s="112"/>
      <c r="B32" s="112"/>
      <c r="C32" s="112"/>
      <c r="D32" s="153"/>
      <c r="E32" s="154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5"/>
      <c r="U32" s="113"/>
      <c r="V32" s="113"/>
      <c r="W32" s="113"/>
      <c r="X32" s="155"/>
      <c r="Y32" s="155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</row>
    <row r="33" spans="1:67" x14ac:dyDescent="0.25">
      <c r="A33" s="112"/>
      <c r="B33" s="112"/>
      <c r="C33" s="112"/>
      <c r="D33" s="153"/>
      <c r="E33" s="154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5"/>
      <c r="U33" s="113"/>
      <c r="V33" s="113"/>
      <c r="W33" s="113"/>
      <c r="X33" s="155"/>
      <c r="Y33" s="155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</row>
    <row r="34" spans="1:67" x14ac:dyDescent="0.25">
      <c r="A34" s="112"/>
      <c r="B34" s="112"/>
      <c r="C34" s="112"/>
      <c r="D34" s="153"/>
      <c r="E34" s="154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5"/>
      <c r="U34" s="113"/>
      <c r="V34" s="113"/>
      <c r="W34" s="113"/>
      <c r="X34" s="155"/>
      <c r="Y34" s="155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</row>
    <row r="35" spans="1:67" x14ac:dyDescent="0.25">
      <c r="A35" s="112"/>
      <c r="B35" s="112"/>
      <c r="C35" s="112"/>
      <c r="D35" s="153"/>
      <c r="E35" s="154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5"/>
      <c r="U35" s="113"/>
      <c r="V35" s="113"/>
      <c r="W35" s="113"/>
      <c r="X35" s="155"/>
      <c r="Y35" s="155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</row>
    <row r="36" spans="1:67" x14ac:dyDescent="0.25">
      <c r="A36" s="112"/>
      <c r="B36" s="112"/>
      <c r="C36" s="112"/>
      <c r="D36" s="153"/>
      <c r="E36" s="154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5"/>
      <c r="U36" s="113"/>
      <c r="V36" s="113"/>
      <c r="W36" s="113"/>
      <c r="X36" s="155"/>
      <c r="Y36" s="155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</row>
    <row r="37" spans="1:67" x14ac:dyDescent="0.25">
      <c r="A37" s="112"/>
      <c r="B37" s="112"/>
      <c r="C37" s="112"/>
      <c r="D37" s="153"/>
      <c r="E37" s="154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5"/>
      <c r="U37" s="113"/>
      <c r="V37" s="113"/>
      <c r="W37" s="113"/>
      <c r="X37" s="155"/>
      <c r="Y37" s="153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</row>
    <row r="38" spans="1:67" x14ac:dyDescent="0.25">
      <c r="A38" s="112"/>
      <c r="B38" s="112"/>
      <c r="C38" s="112"/>
      <c r="D38" s="153"/>
      <c r="E38" s="154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5"/>
      <c r="U38" s="113"/>
      <c r="V38" s="113"/>
      <c r="W38" s="113"/>
      <c r="X38" s="155"/>
      <c r="Y38" s="153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</row>
    <row r="39" spans="1:67" x14ac:dyDescent="0.25">
      <c r="A39" s="112"/>
      <c r="B39" s="112"/>
      <c r="C39" s="112"/>
      <c r="D39" s="153"/>
      <c r="E39" s="154"/>
      <c r="F39" s="153"/>
      <c r="G39" s="153"/>
      <c r="H39" s="153"/>
      <c r="I39" s="153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8"/>
      <c r="U39" s="159"/>
      <c r="V39" s="159"/>
      <c r="W39" s="159"/>
      <c r="X39" s="155"/>
      <c r="Y39" s="153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</row>
    <row r="40" spans="1:67" x14ac:dyDescent="0.25">
      <c r="A40" s="112"/>
      <c r="B40" s="112"/>
      <c r="C40" s="112"/>
      <c r="D40" s="153"/>
      <c r="E40" s="154"/>
      <c r="F40" s="153"/>
      <c r="G40" s="153"/>
      <c r="H40" s="153"/>
      <c r="I40" s="153"/>
      <c r="J40" s="153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13"/>
      <c r="V40" s="159"/>
      <c r="W40" s="113"/>
      <c r="X40" s="157"/>
      <c r="Y40" s="153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</row>
    <row r="41" spans="1:67" x14ac:dyDescent="0.25">
      <c r="A41" s="112"/>
      <c r="B41" s="112"/>
      <c r="C41" s="112"/>
      <c r="D41" s="153"/>
      <c r="E41" s="154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5"/>
      <c r="U41" s="113"/>
      <c r="V41" s="113"/>
      <c r="W41" s="113"/>
      <c r="X41" s="155"/>
      <c r="Y41" s="153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</row>
    <row r="42" spans="1:67" x14ac:dyDescent="0.25">
      <c r="A42" s="112"/>
      <c r="B42" s="112"/>
      <c r="C42" s="112"/>
      <c r="D42" s="153"/>
      <c r="E42" s="154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5"/>
      <c r="U42" s="113"/>
      <c r="V42" s="113"/>
      <c r="W42" s="113"/>
      <c r="X42" s="155"/>
      <c r="Y42" s="153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</row>
    <row r="43" spans="1:67" x14ac:dyDescent="0.25">
      <c r="A43" s="112"/>
      <c r="B43" s="112"/>
      <c r="C43" s="112"/>
      <c r="D43" s="153"/>
      <c r="E43" s="154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5"/>
      <c r="U43" s="113"/>
      <c r="V43" s="113"/>
      <c r="W43" s="113"/>
      <c r="X43" s="155"/>
      <c r="Y43" s="153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</row>
    <row r="44" spans="1:67" x14ac:dyDescent="0.25">
      <c r="A44" s="112"/>
      <c r="B44" s="112"/>
      <c r="C44" s="112"/>
      <c r="D44" s="153"/>
      <c r="E44" s="154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5"/>
      <c r="U44" s="113"/>
      <c r="V44" s="113"/>
      <c r="W44" s="113"/>
      <c r="X44" s="155"/>
      <c r="Y44" s="153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</row>
    <row r="45" spans="1:67" x14ac:dyDescent="0.25">
      <c r="A45" s="112"/>
      <c r="B45" s="112"/>
      <c r="C45" s="112"/>
      <c r="D45" s="153"/>
      <c r="E45" s="154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5"/>
      <c r="U45" s="113"/>
      <c r="V45" s="113"/>
      <c r="W45" s="113"/>
      <c r="X45" s="155"/>
      <c r="Y45" s="153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</row>
    <row r="46" spans="1:67" x14ac:dyDescent="0.25">
      <c r="A46" s="112"/>
      <c r="B46" s="112"/>
      <c r="C46" s="112"/>
      <c r="D46" s="157"/>
      <c r="E46" s="160"/>
      <c r="F46" s="157"/>
      <c r="G46" s="156"/>
      <c r="H46" s="157"/>
      <c r="I46" s="161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62"/>
      <c r="U46" s="163"/>
      <c r="V46" s="113"/>
      <c r="W46" s="113"/>
      <c r="X46" s="155"/>
      <c r="Y46" s="153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</row>
    <row r="47" spans="1:67" x14ac:dyDescent="0.25">
      <c r="A47" s="112"/>
      <c r="B47" s="112"/>
      <c r="C47" s="112"/>
      <c r="D47" s="157"/>
      <c r="E47" s="160"/>
      <c r="F47" s="157"/>
      <c r="G47" s="156"/>
      <c r="H47" s="157"/>
      <c r="I47" s="161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62"/>
      <c r="U47" s="163"/>
      <c r="V47" s="113"/>
      <c r="W47" s="113"/>
      <c r="X47" s="155"/>
      <c r="Y47" s="153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</row>
    <row r="48" spans="1:67" x14ac:dyDescent="0.25">
      <c r="A48" s="112"/>
      <c r="B48" s="112"/>
      <c r="C48" s="112"/>
      <c r="D48" s="157"/>
      <c r="E48" s="160"/>
      <c r="F48" s="157"/>
      <c r="G48" s="156"/>
      <c r="H48" s="157"/>
      <c r="I48" s="161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62"/>
      <c r="U48" s="163"/>
      <c r="V48" s="113"/>
      <c r="W48" s="113"/>
      <c r="X48" s="155"/>
      <c r="Y48" s="153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</row>
    <row r="49" spans="1:67" x14ac:dyDescent="0.25">
      <c r="A49" s="112"/>
      <c r="B49" s="112"/>
      <c r="C49" s="112"/>
      <c r="D49" s="157"/>
      <c r="E49" s="160"/>
      <c r="F49" s="157"/>
      <c r="G49" s="156"/>
      <c r="H49" s="157"/>
      <c r="I49" s="161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62"/>
      <c r="U49" s="163"/>
      <c r="V49" s="113"/>
      <c r="W49" s="113"/>
      <c r="X49" s="155"/>
      <c r="Y49" s="153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</row>
    <row r="50" spans="1:67" x14ac:dyDescent="0.25">
      <c r="A50" s="112"/>
      <c r="B50" s="112"/>
      <c r="C50" s="112"/>
      <c r="D50" s="157"/>
      <c r="E50" s="160"/>
      <c r="F50" s="157"/>
      <c r="G50" s="156"/>
      <c r="H50" s="157"/>
      <c r="I50" s="161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62"/>
      <c r="U50" s="163"/>
      <c r="V50" s="113"/>
      <c r="W50" s="113"/>
      <c r="X50" s="155"/>
      <c r="Y50" s="153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</row>
    <row r="51" spans="1:67" x14ac:dyDescent="0.25">
      <c r="A51" s="112"/>
      <c r="B51" s="112"/>
      <c r="C51" s="112"/>
      <c r="D51" s="157"/>
      <c r="E51" s="160"/>
      <c r="F51" s="157"/>
      <c r="G51" s="156"/>
      <c r="H51" s="157"/>
      <c r="I51" s="161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62"/>
      <c r="U51" s="163"/>
      <c r="V51" s="113"/>
      <c r="W51" s="113"/>
      <c r="X51" s="155"/>
      <c r="Y51" s="153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</row>
    <row r="52" spans="1:67" x14ac:dyDescent="0.25">
      <c r="A52" s="112"/>
      <c r="B52" s="112"/>
      <c r="C52" s="112"/>
      <c r="D52" s="157"/>
      <c r="E52" s="160"/>
      <c r="F52" s="157"/>
      <c r="G52" s="156"/>
      <c r="H52" s="157"/>
      <c r="I52" s="161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62"/>
      <c r="U52" s="163"/>
      <c r="V52" s="113"/>
      <c r="W52" s="113"/>
      <c r="X52" s="155"/>
      <c r="Y52" s="153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</row>
    <row r="53" spans="1:67" x14ac:dyDescent="0.25">
      <c r="A53" s="112"/>
      <c r="B53" s="112"/>
      <c r="C53" s="112"/>
      <c r="D53" s="157"/>
      <c r="E53" s="160"/>
      <c r="F53" s="157"/>
      <c r="G53" s="156"/>
      <c r="H53" s="157"/>
      <c r="I53" s="161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62"/>
      <c r="U53" s="163"/>
      <c r="V53" s="113"/>
      <c r="W53" s="113"/>
      <c r="X53" s="155"/>
      <c r="Y53" s="153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</row>
    <row r="54" spans="1:67" x14ac:dyDescent="0.25">
      <c r="A54" s="112"/>
      <c r="B54" s="112"/>
      <c r="C54" s="112"/>
      <c r="D54" s="157"/>
      <c r="E54" s="160"/>
      <c r="F54" s="157"/>
      <c r="G54" s="156"/>
      <c r="H54" s="157"/>
      <c r="I54" s="161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62"/>
      <c r="U54" s="163"/>
      <c r="V54" s="113"/>
      <c r="W54" s="113"/>
      <c r="X54" s="155"/>
      <c r="Y54" s="153"/>
      <c r="Z54" s="112"/>
      <c r="AA54" s="112"/>
    </row>
    <row r="55" spans="1:67" x14ac:dyDescent="0.25">
      <c r="A55" s="112"/>
      <c r="B55" s="112"/>
      <c r="C55" s="112"/>
      <c r="D55" s="157"/>
      <c r="E55" s="160"/>
      <c r="F55" s="157"/>
      <c r="G55" s="156"/>
      <c r="H55" s="157"/>
      <c r="I55" s="161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62"/>
      <c r="U55" s="163"/>
      <c r="V55" s="113"/>
      <c r="W55" s="113"/>
      <c r="X55" s="155"/>
      <c r="Y55" s="155"/>
      <c r="Z55" s="112"/>
      <c r="AA55" s="112"/>
    </row>
    <row r="56" spans="1:67" x14ac:dyDescent="0.25">
      <c r="A56" s="112"/>
      <c r="B56" s="112"/>
      <c r="C56" s="112"/>
      <c r="D56" s="157"/>
      <c r="E56" s="160"/>
      <c r="F56" s="157"/>
      <c r="G56" s="156"/>
      <c r="H56" s="157"/>
      <c r="I56" s="161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62"/>
      <c r="U56" s="163"/>
      <c r="V56" s="113"/>
      <c r="W56" s="113"/>
      <c r="X56" s="155"/>
      <c r="Y56" s="155"/>
      <c r="Z56" s="112"/>
      <c r="AA56" s="112"/>
    </row>
    <row r="57" spans="1:67" x14ac:dyDescent="0.25">
      <c r="A57" s="112"/>
      <c r="B57" s="112"/>
      <c r="C57" s="112"/>
      <c r="D57" s="157"/>
      <c r="E57" s="160"/>
      <c r="F57" s="157"/>
      <c r="G57" s="156"/>
      <c r="H57" s="157"/>
      <c r="I57" s="161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62"/>
      <c r="U57" s="163"/>
      <c r="V57" s="113"/>
      <c r="W57" s="113"/>
      <c r="X57" s="155"/>
      <c r="Y57" s="155"/>
      <c r="Z57" s="112"/>
      <c r="AA57" s="112"/>
    </row>
    <row r="58" spans="1:67" x14ac:dyDescent="0.25">
      <c r="A58" s="112"/>
      <c r="B58" s="112"/>
      <c r="C58" s="112"/>
      <c r="D58" s="157"/>
      <c r="E58" s="160"/>
      <c r="F58" s="157"/>
      <c r="G58" s="156"/>
      <c r="H58" s="157"/>
      <c r="I58" s="161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62"/>
      <c r="U58" s="163"/>
      <c r="V58" s="113"/>
      <c r="W58" s="113"/>
      <c r="X58" s="155"/>
      <c r="Y58" s="155"/>
      <c r="Z58" s="112"/>
      <c r="AA58" s="112"/>
    </row>
    <row r="59" spans="1:67" x14ac:dyDescent="0.25">
      <c r="A59" s="112"/>
      <c r="B59" s="112"/>
      <c r="C59" s="112"/>
      <c r="D59" s="157"/>
      <c r="E59" s="160"/>
      <c r="F59" s="157"/>
      <c r="G59" s="156"/>
      <c r="H59" s="157"/>
      <c r="I59" s="161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62"/>
      <c r="U59" s="163"/>
      <c r="V59" s="113"/>
      <c r="W59" s="113"/>
      <c r="X59" s="155"/>
      <c r="Y59" s="155"/>
      <c r="Z59" s="112"/>
      <c r="AA59" s="112"/>
    </row>
    <row r="60" spans="1:67" x14ac:dyDescent="0.25">
      <c r="A60" s="112"/>
      <c r="B60" s="112"/>
      <c r="C60" s="112"/>
      <c r="D60" s="157"/>
      <c r="E60" s="160"/>
      <c r="F60" s="157"/>
      <c r="G60" s="156"/>
      <c r="H60" s="157"/>
      <c r="I60" s="161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62"/>
      <c r="U60" s="163"/>
      <c r="V60" s="113"/>
      <c r="W60" s="113"/>
      <c r="X60" s="155"/>
      <c r="Y60" s="155"/>
      <c r="Z60" s="112"/>
      <c r="AA60" s="112"/>
    </row>
    <row r="61" spans="1:67" x14ac:dyDescent="0.25">
      <c r="A61" s="112"/>
      <c r="B61" s="112"/>
      <c r="C61" s="112"/>
      <c r="D61" s="157"/>
      <c r="E61" s="160"/>
      <c r="F61" s="157"/>
      <c r="G61" s="156"/>
      <c r="H61" s="157"/>
      <c r="I61" s="161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62"/>
      <c r="U61" s="163"/>
      <c r="V61" s="113"/>
      <c r="W61" s="113"/>
      <c r="X61" s="155"/>
      <c r="Y61" s="155"/>
      <c r="Z61" s="112"/>
      <c r="AA61" s="112"/>
    </row>
    <row r="62" spans="1:67" x14ac:dyDescent="0.25">
      <c r="A62" s="112"/>
      <c r="B62" s="112"/>
      <c r="C62" s="112"/>
      <c r="D62" s="153"/>
      <c r="E62" s="154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5"/>
      <c r="U62" s="113"/>
      <c r="V62" s="113"/>
      <c r="W62" s="113"/>
      <c r="X62" s="155"/>
      <c r="Y62" s="155"/>
      <c r="Z62" s="112"/>
      <c r="AA62" s="112"/>
    </row>
    <row r="63" spans="1:67" x14ac:dyDescent="0.25">
      <c r="A63" s="112"/>
      <c r="B63" s="112"/>
      <c r="C63" s="112"/>
      <c r="D63" s="153"/>
      <c r="E63" s="154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5"/>
      <c r="U63" s="113"/>
      <c r="V63" s="113"/>
      <c r="W63" s="113"/>
      <c r="X63" s="155"/>
      <c r="Y63" s="155"/>
      <c r="Z63" s="112"/>
      <c r="AA63" s="112"/>
    </row>
    <row r="64" spans="1:67" x14ac:dyDescent="0.25">
      <c r="A64" s="112"/>
      <c r="B64" s="112"/>
      <c r="C64" s="112"/>
      <c r="D64" s="153"/>
      <c r="E64" s="154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5"/>
      <c r="U64" s="113"/>
      <c r="V64" s="113"/>
      <c r="W64" s="113"/>
      <c r="X64" s="155"/>
      <c r="Y64" s="155"/>
      <c r="Z64" s="112"/>
      <c r="AA64" s="112"/>
    </row>
    <row r="65" spans="1:27" x14ac:dyDescent="0.25">
      <c r="A65" s="112"/>
      <c r="B65" s="112"/>
      <c r="C65" s="112"/>
      <c r="D65" s="153"/>
      <c r="E65" s="154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5"/>
      <c r="U65" s="113"/>
      <c r="V65" s="113"/>
      <c r="W65" s="113"/>
      <c r="X65" s="155"/>
      <c r="Y65" s="155"/>
      <c r="Z65" s="112"/>
      <c r="AA65" s="112"/>
    </row>
    <row r="66" spans="1:27" x14ac:dyDescent="0.25">
      <c r="A66" s="112"/>
      <c r="B66" s="112"/>
      <c r="C66" s="112"/>
      <c r="D66" s="153"/>
      <c r="E66" s="154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5"/>
      <c r="U66" s="113"/>
      <c r="V66" s="113"/>
      <c r="W66" s="113"/>
      <c r="X66" s="155"/>
      <c r="Y66" s="155"/>
      <c r="Z66" s="112"/>
      <c r="AA66" s="112"/>
    </row>
    <row r="67" spans="1:27" x14ac:dyDescent="0.25">
      <c r="A67" s="112"/>
      <c r="B67" s="112"/>
      <c r="C67" s="112"/>
      <c r="D67" s="153"/>
      <c r="E67" s="154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5"/>
      <c r="U67" s="113"/>
      <c r="V67" s="113"/>
      <c r="W67" s="113"/>
      <c r="X67" s="155"/>
      <c r="Y67" s="155"/>
      <c r="Z67" s="112"/>
      <c r="AA67" s="112"/>
    </row>
    <row r="68" spans="1:27" x14ac:dyDescent="0.25">
      <c r="A68" s="112"/>
      <c r="B68" s="112"/>
      <c r="C68" s="112"/>
      <c r="D68" s="153"/>
      <c r="E68" s="154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5"/>
      <c r="U68" s="113"/>
      <c r="V68" s="113"/>
      <c r="W68" s="113"/>
      <c r="X68" s="155"/>
      <c r="Y68" s="155"/>
      <c r="Z68" s="112"/>
      <c r="AA68" s="112"/>
    </row>
    <row r="69" spans="1:27" x14ac:dyDescent="0.25">
      <c r="A69" s="112"/>
      <c r="B69" s="112"/>
      <c r="C69" s="112"/>
      <c r="D69" s="153"/>
      <c r="E69" s="154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5"/>
      <c r="U69" s="113"/>
      <c r="V69" s="113"/>
      <c r="W69" s="113"/>
      <c r="X69" s="155"/>
      <c r="Y69" s="155"/>
      <c r="Z69" s="112"/>
      <c r="AA69" s="112"/>
    </row>
    <row r="70" spans="1:27" x14ac:dyDescent="0.25">
      <c r="A70" s="112"/>
      <c r="B70" s="112"/>
      <c r="C70" s="112"/>
      <c r="D70" s="153"/>
      <c r="E70" s="154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5"/>
      <c r="U70" s="113"/>
      <c r="V70" s="113"/>
      <c r="W70" s="113"/>
      <c r="X70" s="155"/>
      <c r="Y70" s="155"/>
      <c r="Z70" s="112"/>
      <c r="AA70" s="112"/>
    </row>
    <row r="71" spans="1:27" x14ac:dyDescent="0.25">
      <c r="A71" s="112"/>
      <c r="B71" s="112"/>
      <c r="C71" s="112"/>
      <c r="D71" s="153"/>
      <c r="E71" s="154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5"/>
      <c r="U71" s="113"/>
      <c r="V71" s="113"/>
      <c r="W71" s="113"/>
      <c r="X71" s="155"/>
      <c r="Y71" s="155"/>
      <c r="Z71" s="112"/>
      <c r="AA71" s="112"/>
    </row>
    <row r="72" spans="1:27" x14ac:dyDescent="0.25">
      <c r="A72" s="112"/>
      <c r="B72" s="112"/>
      <c r="C72" s="112"/>
      <c r="D72" s="153"/>
      <c r="E72" s="154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5"/>
      <c r="U72" s="113"/>
      <c r="V72" s="113"/>
      <c r="W72" s="113"/>
      <c r="X72" s="155"/>
      <c r="Y72" s="155"/>
      <c r="Z72" s="112"/>
      <c r="AA72" s="112"/>
    </row>
    <row r="73" spans="1:27" x14ac:dyDescent="0.25">
      <c r="A73" s="112"/>
      <c r="B73" s="112"/>
      <c r="C73" s="112"/>
      <c r="D73" s="153"/>
      <c r="E73" s="154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5"/>
      <c r="U73" s="113"/>
      <c r="V73" s="113"/>
      <c r="W73" s="113"/>
      <c r="X73" s="155"/>
      <c r="Y73" s="155"/>
      <c r="Z73" s="112"/>
      <c r="AA73" s="112"/>
    </row>
    <row r="74" spans="1:27" x14ac:dyDescent="0.25">
      <c r="A74" s="112"/>
      <c r="B74" s="112"/>
      <c r="C74" s="112"/>
      <c r="D74" s="153"/>
      <c r="E74" s="154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5"/>
      <c r="U74" s="113"/>
      <c r="V74" s="113"/>
      <c r="W74" s="113"/>
      <c r="X74" s="155"/>
      <c r="Y74" s="155"/>
      <c r="Z74" s="112"/>
      <c r="AA74" s="112"/>
    </row>
    <row r="75" spans="1:27" x14ac:dyDescent="0.25">
      <c r="A75" s="112"/>
      <c r="B75" s="112"/>
      <c r="C75" s="112"/>
      <c r="D75" s="153"/>
      <c r="E75" s="154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5"/>
      <c r="U75" s="113"/>
      <c r="V75" s="113"/>
      <c r="W75" s="113"/>
      <c r="X75" s="155"/>
      <c r="Y75" s="155"/>
      <c r="Z75" s="112"/>
      <c r="AA75" s="112"/>
    </row>
    <row r="76" spans="1:27" x14ac:dyDescent="0.25">
      <c r="A76" s="112"/>
      <c r="B76" s="112"/>
      <c r="C76" s="112"/>
      <c r="D76" s="153"/>
      <c r="E76" s="154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5"/>
      <c r="U76" s="113"/>
      <c r="V76" s="113"/>
      <c r="W76" s="113"/>
      <c r="X76" s="155"/>
      <c r="Y76" s="155"/>
      <c r="Z76" s="112"/>
      <c r="AA76" s="112"/>
    </row>
    <row r="77" spans="1:27" x14ac:dyDescent="0.25">
      <c r="A77" s="112"/>
      <c r="B77" s="112"/>
      <c r="C77" s="112"/>
      <c r="D77" s="153"/>
      <c r="E77" s="154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5"/>
      <c r="U77" s="113"/>
      <c r="V77" s="113"/>
      <c r="W77" s="113"/>
      <c r="X77" s="155"/>
      <c r="Y77" s="155"/>
      <c r="Z77" s="112"/>
      <c r="AA77" s="112"/>
    </row>
    <row r="78" spans="1:27" x14ac:dyDescent="0.25">
      <c r="A78" s="112"/>
      <c r="B78" s="112"/>
      <c r="C78" s="112"/>
      <c r="D78" s="153"/>
      <c r="E78" s="154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5"/>
      <c r="U78" s="113"/>
      <c r="V78" s="113"/>
      <c r="W78" s="113"/>
      <c r="X78" s="155"/>
      <c r="Y78" s="155"/>
      <c r="Z78" s="112"/>
      <c r="AA78" s="112"/>
    </row>
    <row r="79" spans="1:27" x14ac:dyDescent="0.25">
      <c r="A79" s="112"/>
      <c r="B79" s="112"/>
      <c r="C79" s="112"/>
      <c r="D79" s="153"/>
      <c r="E79" s="154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5"/>
      <c r="U79" s="113"/>
      <c r="V79" s="113"/>
      <c r="W79" s="113"/>
      <c r="X79" s="155"/>
      <c r="Y79" s="155"/>
      <c r="Z79" s="112"/>
      <c r="AA79" s="112"/>
    </row>
    <row r="80" spans="1:27" x14ac:dyDescent="0.25">
      <c r="A80" s="112"/>
      <c r="B80" s="112"/>
      <c r="C80" s="112"/>
      <c r="D80" s="153"/>
      <c r="E80" s="154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5"/>
      <c r="U80" s="113"/>
      <c r="V80" s="113"/>
      <c r="W80" s="113"/>
      <c r="X80" s="155"/>
      <c r="Y80" s="155"/>
      <c r="Z80" s="112"/>
      <c r="AA80" s="112"/>
    </row>
    <row r="81" spans="1:27" x14ac:dyDescent="0.25">
      <c r="A81" s="112"/>
      <c r="B81" s="112"/>
      <c r="C81" s="112"/>
      <c r="D81" s="153"/>
      <c r="E81" s="154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5"/>
      <c r="U81" s="113"/>
      <c r="V81" s="113"/>
      <c r="W81" s="113"/>
      <c r="X81" s="155"/>
      <c r="Y81" s="155"/>
      <c r="Z81" s="112"/>
      <c r="AA81" s="112"/>
    </row>
    <row r="82" spans="1:27" x14ac:dyDescent="0.25">
      <c r="A82" s="112"/>
      <c r="B82" s="112"/>
      <c r="C82" s="112"/>
      <c r="D82" s="153"/>
      <c r="E82" s="154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5"/>
      <c r="U82" s="113"/>
      <c r="V82" s="113"/>
      <c r="W82" s="113"/>
      <c r="X82" s="155"/>
      <c r="Y82" s="155"/>
      <c r="Z82" s="112"/>
      <c r="AA82" s="112"/>
    </row>
    <row r="83" spans="1:27" x14ac:dyDescent="0.25">
      <c r="A83" s="112"/>
      <c r="B83" s="112"/>
      <c r="C83" s="112"/>
      <c r="D83" s="153"/>
      <c r="E83" s="154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5"/>
      <c r="U83" s="113"/>
      <c r="V83" s="113"/>
      <c r="W83" s="113"/>
      <c r="X83" s="155"/>
      <c r="Y83" s="155"/>
      <c r="Z83" s="112"/>
      <c r="AA83" s="112"/>
    </row>
    <row r="84" spans="1:27" x14ac:dyDescent="0.25">
      <c r="A84" s="112"/>
      <c r="B84" s="112"/>
      <c r="C84" s="112"/>
      <c r="D84" s="153"/>
      <c r="E84" s="154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5"/>
      <c r="U84" s="113"/>
      <c r="V84" s="113"/>
      <c r="W84" s="113"/>
      <c r="X84" s="155"/>
      <c r="Y84" s="155"/>
      <c r="Z84" s="112"/>
      <c r="AA84" s="112"/>
    </row>
    <row r="85" spans="1:27" x14ac:dyDescent="0.25">
      <c r="A85" s="112"/>
      <c r="B85" s="112"/>
      <c r="C85" s="112"/>
      <c r="D85" s="153"/>
      <c r="E85" s="154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5"/>
      <c r="U85" s="113"/>
      <c r="V85" s="113"/>
      <c r="W85" s="113"/>
      <c r="X85" s="155"/>
      <c r="Y85" s="155"/>
      <c r="Z85" s="112"/>
      <c r="AA85" s="112"/>
    </row>
    <row r="86" spans="1:27" x14ac:dyDescent="0.25">
      <c r="A86" s="112"/>
      <c r="B86" s="112"/>
      <c r="C86" s="112"/>
      <c r="D86" s="153"/>
      <c r="E86" s="154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5"/>
      <c r="U86" s="113"/>
      <c r="V86" s="113"/>
      <c r="W86" s="113"/>
      <c r="X86" s="155"/>
      <c r="Y86" s="155"/>
      <c r="Z86" s="112"/>
      <c r="AA86" s="112"/>
    </row>
    <row r="87" spans="1:27" x14ac:dyDescent="0.25">
      <c r="A87" s="112"/>
      <c r="B87" s="112"/>
      <c r="C87" s="112"/>
      <c r="D87" s="153"/>
      <c r="E87" s="154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5"/>
      <c r="U87" s="113"/>
      <c r="V87" s="113"/>
      <c r="W87" s="113"/>
      <c r="X87" s="155"/>
      <c r="Y87" s="155"/>
      <c r="Z87" s="112"/>
      <c r="AA87" s="112"/>
    </row>
    <row r="88" spans="1:27" x14ac:dyDescent="0.25">
      <c r="A88" s="112"/>
      <c r="B88" s="112"/>
      <c r="C88" s="112"/>
      <c r="D88" s="153"/>
      <c r="E88" s="154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5"/>
      <c r="U88" s="113"/>
      <c r="V88" s="113"/>
      <c r="W88" s="113"/>
      <c r="X88" s="155"/>
      <c r="Y88" s="155"/>
      <c r="Z88" s="112"/>
      <c r="AA88" s="112"/>
    </row>
    <row r="89" spans="1:27" x14ac:dyDescent="0.25">
      <c r="A89" s="112"/>
      <c r="B89" s="112"/>
      <c r="C89" s="112"/>
      <c r="D89" s="153"/>
      <c r="E89" s="154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5"/>
      <c r="U89" s="113"/>
      <c r="V89" s="113"/>
      <c r="W89" s="113"/>
      <c r="X89" s="155"/>
      <c r="Y89" s="155"/>
      <c r="Z89" s="112"/>
      <c r="AA89" s="112"/>
    </row>
    <row r="90" spans="1:27" x14ac:dyDescent="0.25">
      <c r="A90" s="112"/>
      <c r="B90" s="112"/>
      <c r="C90" s="112"/>
      <c r="D90" s="153"/>
      <c r="E90" s="154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5"/>
      <c r="U90" s="113"/>
      <c r="V90" s="113"/>
      <c r="W90" s="113"/>
      <c r="X90" s="155"/>
      <c r="Y90" s="155"/>
      <c r="Z90" s="112"/>
      <c r="AA90" s="112"/>
    </row>
    <row r="91" spans="1:27" x14ac:dyDescent="0.25">
      <c r="A91" s="112"/>
      <c r="B91" s="112"/>
      <c r="C91" s="112"/>
      <c r="D91" s="153"/>
      <c r="E91" s="154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5"/>
      <c r="U91" s="113"/>
      <c r="V91" s="113"/>
      <c r="W91" s="113"/>
      <c r="X91" s="155"/>
      <c r="Y91" s="155"/>
      <c r="Z91" s="112"/>
      <c r="AA91" s="112"/>
    </row>
    <row r="92" spans="1:27" x14ac:dyDescent="0.25">
      <c r="A92" s="112"/>
      <c r="B92" s="112"/>
      <c r="C92" s="112"/>
      <c r="D92" s="153"/>
      <c r="E92" s="154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5"/>
      <c r="U92" s="113"/>
      <c r="V92" s="113"/>
      <c r="W92" s="113"/>
      <c r="X92" s="155"/>
      <c r="Y92" s="155"/>
      <c r="Z92" s="112"/>
      <c r="AA92" s="112"/>
    </row>
    <row r="93" spans="1:27" x14ac:dyDescent="0.25">
      <c r="A93" s="112"/>
      <c r="B93" s="112"/>
      <c r="C93" s="112"/>
      <c r="D93" s="153"/>
      <c r="E93" s="154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5"/>
      <c r="U93" s="113"/>
      <c r="V93" s="113"/>
      <c r="W93" s="113"/>
      <c r="X93" s="155"/>
      <c r="Y93" s="155"/>
      <c r="Z93" s="112"/>
      <c r="AA93" s="112"/>
    </row>
    <row r="94" spans="1:27" x14ac:dyDescent="0.25">
      <c r="A94" s="112"/>
      <c r="B94" s="112"/>
      <c r="C94" s="112"/>
      <c r="D94" s="153"/>
      <c r="E94" s="154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5"/>
      <c r="U94" s="113"/>
      <c r="V94" s="113"/>
      <c r="W94" s="113"/>
      <c r="X94" s="155"/>
      <c r="Y94" s="155"/>
      <c r="Z94" s="112"/>
      <c r="AA94" s="112"/>
    </row>
    <row r="95" spans="1:27" x14ac:dyDescent="0.25">
      <c r="A95" s="112"/>
      <c r="B95" s="112"/>
      <c r="C95" s="112"/>
      <c r="D95" s="153"/>
      <c r="E95" s="154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5"/>
      <c r="U95" s="113"/>
      <c r="V95" s="113"/>
      <c r="W95" s="113"/>
      <c r="X95" s="155"/>
      <c r="Y95" s="155"/>
      <c r="Z95" s="112"/>
      <c r="AA95" s="112"/>
    </row>
    <row r="96" spans="1:27" x14ac:dyDescent="0.25">
      <c r="A96" s="112"/>
      <c r="B96" s="112"/>
      <c r="C96" s="112"/>
      <c r="D96" s="153"/>
      <c r="E96" s="154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5"/>
      <c r="U96" s="113"/>
      <c r="V96" s="113"/>
      <c r="W96" s="113"/>
      <c r="X96" s="155"/>
      <c r="Y96" s="155"/>
      <c r="Z96" s="112"/>
      <c r="AA96" s="112"/>
    </row>
    <row r="97" spans="1:27" x14ac:dyDescent="0.25">
      <c r="A97" s="112"/>
      <c r="B97" s="112"/>
      <c r="C97" s="112"/>
      <c r="D97" s="153"/>
      <c r="E97" s="154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5"/>
      <c r="U97" s="113"/>
      <c r="V97" s="113"/>
      <c r="W97" s="113"/>
      <c r="X97" s="155"/>
      <c r="Y97" s="155"/>
      <c r="Z97" s="112"/>
      <c r="AA97" s="112"/>
    </row>
    <row r="98" spans="1:27" x14ac:dyDescent="0.25">
      <c r="A98" s="112"/>
      <c r="B98" s="112"/>
      <c r="C98" s="112"/>
      <c r="D98" s="153"/>
      <c r="E98" s="154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5"/>
      <c r="U98" s="113"/>
      <c r="V98" s="113"/>
      <c r="W98" s="113"/>
      <c r="X98" s="155"/>
      <c r="Y98" s="155"/>
      <c r="Z98" s="112"/>
      <c r="AA98" s="112"/>
    </row>
    <row r="99" spans="1:27" x14ac:dyDescent="0.25">
      <c r="A99" s="112"/>
      <c r="B99" s="112"/>
      <c r="C99" s="112"/>
      <c r="D99" s="153"/>
      <c r="E99" s="154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5"/>
      <c r="U99" s="113"/>
      <c r="V99" s="113"/>
      <c r="W99" s="113"/>
      <c r="X99" s="155"/>
      <c r="Y99" s="155"/>
      <c r="Z99" s="112"/>
      <c r="AA99" s="112"/>
    </row>
    <row r="100" spans="1:27" x14ac:dyDescent="0.25">
      <c r="A100" s="112"/>
      <c r="B100" s="112"/>
      <c r="C100" s="112"/>
      <c r="D100" s="153"/>
      <c r="E100" s="154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5"/>
      <c r="U100" s="113"/>
      <c r="V100" s="113"/>
      <c r="W100" s="113"/>
      <c r="X100" s="155"/>
      <c r="Y100" s="155"/>
      <c r="Z100" s="112"/>
      <c r="AA100" s="112"/>
    </row>
    <row r="101" spans="1:27" x14ac:dyDescent="0.25">
      <c r="A101" s="112"/>
      <c r="B101" s="112"/>
      <c r="C101" s="112"/>
      <c r="D101" s="153"/>
      <c r="E101" s="154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5"/>
      <c r="U101" s="113"/>
      <c r="V101" s="113"/>
      <c r="W101" s="113"/>
      <c r="X101" s="155"/>
      <c r="Y101" s="155"/>
      <c r="Z101" s="112"/>
      <c r="AA101" s="112"/>
    </row>
    <row r="102" spans="1:27" x14ac:dyDescent="0.25">
      <c r="A102" s="112"/>
      <c r="B102" s="112"/>
      <c r="C102" s="112"/>
      <c r="D102" s="153"/>
      <c r="E102" s="154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5"/>
      <c r="U102" s="113"/>
      <c r="V102" s="113"/>
      <c r="W102" s="113"/>
      <c r="X102" s="155"/>
      <c r="Y102" s="155"/>
      <c r="Z102" s="112"/>
      <c r="AA102" s="112"/>
    </row>
    <row r="103" spans="1:27" x14ac:dyDescent="0.25">
      <c r="A103" s="112"/>
      <c r="B103" s="112"/>
      <c r="C103" s="112"/>
      <c r="D103" s="153"/>
      <c r="E103" s="154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5"/>
      <c r="U103" s="113"/>
      <c r="V103" s="113"/>
      <c r="W103" s="113"/>
      <c r="X103" s="155"/>
      <c r="Y103" s="155"/>
      <c r="Z103" s="112"/>
      <c r="AA103" s="112"/>
    </row>
    <row r="104" spans="1:27" x14ac:dyDescent="0.25">
      <c r="A104" s="112"/>
      <c r="B104" s="112"/>
      <c r="C104" s="112"/>
      <c r="D104" s="153"/>
      <c r="E104" s="154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5"/>
      <c r="U104" s="113"/>
      <c r="V104" s="113"/>
      <c r="W104" s="113"/>
      <c r="X104" s="155"/>
      <c r="Y104" s="155"/>
      <c r="Z104" s="112"/>
      <c r="AA104" s="112"/>
    </row>
    <row r="105" spans="1:27" x14ac:dyDescent="0.25">
      <c r="A105" s="112"/>
      <c r="B105" s="112"/>
      <c r="C105" s="112"/>
      <c r="D105" s="153"/>
      <c r="E105" s="154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5"/>
      <c r="U105" s="113"/>
      <c r="V105" s="113"/>
      <c r="W105" s="113"/>
      <c r="X105" s="155"/>
      <c r="Y105" s="155"/>
      <c r="Z105" s="112"/>
      <c r="AA105" s="112"/>
    </row>
    <row r="106" spans="1:27" x14ac:dyDescent="0.25">
      <c r="A106" s="112"/>
      <c r="B106" s="112"/>
      <c r="C106" s="112"/>
      <c r="D106" s="153"/>
      <c r="E106" s="154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5"/>
      <c r="U106" s="113"/>
      <c r="V106" s="113"/>
      <c r="W106" s="113"/>
      <c r="X106" s="155"/>
      <c r="Y106" s="155"/>
      <c r="Z106" s="112"/>
      <c r="AA106" s="112"/>
    </row>
    <row r="107" spans="1:27" x14ac:dyDescent="0.25">
      <c r="A107" s="112"/>
      <c r="B107" s="112"/>
      <c r="C107" s="112"/>
      <c r="D107" s="153"/>
      <c r="E107" s="154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5"/>
      <c r="U107" s="113"/>
      <c r="V107" s="113"/>
      <c r="W107" s="113"/>
      <c r="X107" s="155"/>
      <c r="Y107" s="155"/>
      <c r="Z107" s="112"/>
      <c r="AA107" s="112"/>
    </row>
    <row r="108" spans="1:27" x14ac:dyDescent="0.25">
      <c r="A108" s="112"/>
      <c r="B108" s="112"/>
      <c r="C108" s="112"/>
      <c r="D108" s="153"/>
      <c r="E108" s="154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5"/>
      <c r="U108" s="113"/>
      <c r="V108" s="113"/>
      <c r="W108" s="113"/>
      <c r="X108" s="155"/>
      <c r="Y108" s="155"/>
      <c r="Z108" s="112"/>
      <c r="AA108" s="112"/>
    </row>
    <row r="109" spans="1:27" x14ac:dyDescent="0.25">
      <c r="A109" s="112"/>
      <c r="B109" s="112"/>
      <c r="C109" s="112"/>
      <c r="D109" s="153"/>
      <c r="E109" s="154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5"/>
      <c r="U109" s="113"/>
      <c r="V109" s="113"/>
      <c r="W109" s="113"/>
      <c r="X109" s="155"/>
      <c r="Y109" s="155"/>
      <c r="Z109" s="112"/>
      <c r="AA109" s="112"/>
    </row>
    <row r="110" spans="1:27" x14ac:dyDescent="0.25">
      <c r="A110" s="112"/>
      <c r="B110" s="112"/>
      <c r="C110" s="112"/>
      <c r="D110" s="153"/>
      <c r="E110" s="154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5"/>
      <c r="U110" s="113"/>
      <c r="V110" s="113"/>
      <c r="W110" s="113"/>
      <c r="X110" s="155"/>
      <c r="Y110" s="155"/>
      <c r="Z110" s="112"/>
      <c r="AA110" s="112"/>
    </row>
    <row r="111" spans="1:27" x14ac:dyDescent="0.25">
      <c r="A111" s="112"/>
      <c r="B111" s="112"/>
      <c r="C111" s="112"/>
      <c r="D111" s="153"/>
      <c r="E111" s="154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5"/>
      <c r="U111" s="113"/>
      <c r="V111" s="113"/>
      <c r="W111" s="113"/>
      <c r="X111" s="155"/>
      <c r="Y111" s="155"/>
      <c r="Z111" s="112"/>
      <c r="AA111" s="112"/>
    </row>
    <row r="112" spans="1:27" x14ac:dyDescent="0.25">
      <c r="A112" s="112"/>
      <c r="B112" s="112"/>
      <c r="C112" s="112"/>
      <c r="D112" s="153"/>
      <c r="E112" s="154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5"/>
      <c r="U112" s="113"/>
      <c r="V112" s="113"/>
      <c r="W112" s="113"/>
      <c r="X112" s="155"/>
      <c r="Y112" s="155"/>
      <c r="Z112" s="112"/>
      <c r="AA112" s="112"/>
    </row>
    <row r="113" spans="1:27" x14ac:dyDescent="0.25">
      <c r="A113" s="112"/>
      <c r="B113" s="112"/>
      <c r="C113" s="112"/>
      <c r="D113" s="153"/>
      <c r="E113" s="154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5"/>
      <c r="U113" s="113"/>
      <c r="V113" s="113"/>
      <c r="W113" s="113"/>
      <c r="X113" s="155"/>
      <c r="Y113" s="155"/>
      <c r="Z113" s="112"/>
      <c r="AA113" s="112"/>
    </row>
    <row r="114" spans="1:27" x14ac:dyDescent="0.25">
      <c r="A114" s="112"/>
      <c r="B114" s="112"/>
      <c r="C114" s="112"/>
      <c r="D114" s="153"/>
      <c r="E114" s="154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5"/>
      <c r="U114" s="113"/>
      <c r="V114" s="113"/>
      <c r="W114" s="113"/>
      <c r="X114" s="155"/>
      <c r="Y114" s="155"/>
      <c r="Z114" s="112"/>
      <c r="AA114" s="112"/>
    </row>
    <row r="115" spans="1:27" x14ac:dyDescent="0.25">
      <c r="A115" s="112"/>
      <c r="B115" s="112"/>
      <c r="C115" s="112"/>
      <c r="D115" s="153"/>
      <c r="E115" s="154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5"/>
      <c r="U115" s="113"/>
      <c r="V115" s="113"/>
      <c r="W115" s="113"/>
      <c r="X115" s="155"/>
      <c r="Y115" s="155"/>
      <c r="Z115" s="112"/>
      <c r="AA115" s="112"/>
    </row>
    <row r="116" spans="1:27" x14ac:dyDescent="0.25">
      <c r="A116" s="112"/>
      <c r="B116" s="112"/>
      <c r="C116" s="112"/>
      <c r="D116" s="153"/>
      <c r="E116" s="154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5"/>
      <c r="U116" s="113"/>
      <c r="V116" s="113"/>
      <c r="W116" s="113"/>
      <c r="X116" s="155"/>
      <c r="Y116" s="155"/>
      <c r="Z116" s="112"/>
      <c r="AA116" s="112"/>
    </row>
    <row r="117" spans="1:27" x14ac:dyDescent="0.25">
      <c r="A117" s="112"/>
      <c r="B117" s="112"/>
      <c r="C117" s="112"/>
      <c r="D117" s="153"/>
      <c r="E117" s="154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5"/>
      <c r="U117" s="113"/>
      <c r="V117" s="113"/>
      <c r="W117" s="113"/>
      <c r="X117" s="155"/>
      <c r="Y117" s="155"/>
      <c r="Z117" s="112"/>
      <c r="AA117" s="112"/>
    </row>
    <row r="118" spans="1:27" x14ac:dyDescent="0.25">
      <c r="A118" s="112"/>
      <c r="B118" s="112"/>
      <c r="C118" s="112"/>
      <c r="D118" s="153"/>
      <c r="E118" s="154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5"/>
      <c r="U118" s="113"/>
      <c r="V118" s="113"/>
      <c r="W118" s="113"/>
      <c r="X118" s="155"/>
      <c r="Y118" s="155"/>
      <c r="Z118" s="112"/>
      <c r="AA118" s="112"/>
    </row>
    <row r="119" spans="1:27" x14ac:dyDescent="0.25">
      <c r="A119" s="112"/>
      <c r="B119" s="112"/>
      <c r="C119" s="112"/>
      <c r="D119" s="153"/>
      <c r="E119" s="154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5"/>
      <c r="U119" s="113"/>
      <c r="V119" s="113"/>
      <c r="W119" s="113"/>
      <c r="X119" s="155"/>
      <c r="Y119" s="155"/>
      <c r="Z119" s="112"/>
      <c r="AA119" s="112"/>
    </row>
    <row r="120" spans="1:27" x14ac:dyDescent="0.25">
      <c r="A120" s="112"/>
      <c r="B120" s="112"/>
      <c r="C120" s="112"/>
      <c r="D120" s="153"/>
      <c r="E120" s="154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5"/>
      <c r="U120" s="113"/>
      <c r="V120" s="113"/>
      <c r="W120" s="113"/>
      <c r="X120" s="155"/>
      <c r="Y120" s="155"/>
      <c r="Z120" s="112"/>
      <c r="AA120" s="112"/>
    </row>
    <row r="121" spans="1:27" x14ac:dyDescent="0.25">
      <c r="A121" s="112"/>
      <c r="B121" s="112"/>
      <c r="C121" s="112"/>
      <c r="D121" s="153"/>
      <c r="E121" s="154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5"/>
      <c r="U121" s="113"/>
      <c r="V121" s="113"/>
      <c r="W121" s="113"/>
      <c r="X121" s="155"/>
      <c r="Y121" s="155"/>
      <c r="Z121" s="112"/>
      <c r="AA121" s="112"/>
    </row>
    <row r="122" spans="1:27" x14ac:dyDescent="0.25">
      <c r="A122" s="112"/>
      <c r="B122" s="112"/>
      <c r="C122" s="112"/>
      <c r="D122" s="153"/>
      <c r="E122" s="154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5"/>
      <c r="U122" s="113"/>
      <c r="V122" s="113"/>
      <c r="W122" s="113"/>
      <c r="X122" s="155"/>
      <c r="Y122" s="155"/>
      <c r="Z122" s="112"/>
      <c r="AA122" s="112"/>
    </row>
    <row r="123" spans="1:27" x14ac:dyDescent="0.25">
      <c r="A123" s="112"/>
      <c r="B123" s="112"/>
      <c r="C123" s="112"/>
      <c r="D123" s="153"/>
      <c r="E123" s="154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5"/>
      <c r="U123" s="113"/>
      <c r="V123" s="113"/>
      <c r="W123" s="113"/>
      <c r="X123" s="155"/>
      <c r="Y123" s="155"/>
      <c r="Z123" s="112"/>
      <c r="AA123" s="112"/>
    </row>
    <row r="124" spans="1:27" x14ac:dyDescent="0.25">
      <c r="A124" s="112"/>
      <c r="B124" s="112"/>
      <c r="C124" s="112"/>
      <c r="D124" s="153"/>
      <c r="E124" s="154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5"/>
      <c r="U124" s="113"/>
      <c r="V124" s="113"/>
      <c r="W124" s="113"/>
      <c r="X124" s="155"/>
      <c r="Y124" s="155"/>
      <c r="Z124" s="112"/>
      <c r="AA124" s="112"/>
    </row>
    <row r="125" spans="1:27" x14ac:dyDescent="0.25">
      <c r="A125" s="112"/>
      <c r="B125" s="112"/>
      <c r="C125" s="112"/>
      <c r="D125" s="153"/>
      <c r="E125" s="154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5"/>
      <c r="U125" s="113"/>
      <c r="V125" s="113"/>
      <c r="W125" s="113"/>
      <c r="X125" s="155"/>
      <c r="Y125" s="155"/>
      <c r="Z125" s="112"/>
      <c r="AA125" s="112"/>
    </row>
    <row r="126" spans="1:27" x14ac:dyDescent="0.25">
      <c r="A126" s="112"/>
      <c r="B126" s="112"/>
      <c r="C126" s="112"/>
      <c r="D126" s="153"/>
      <c r="E126" s="154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5"/>
      <c r="U126" s="113"/>
      <c r="V126" s="113"/>
      <c r="W126" s="113"/>
      <c r="X126" s="155"/>
      <c r="Y126" s="155"/>
      <c r="Z126" s="112"/>
      <c r="AA126" s="112"/>
    </row>
    <row r="127" spans="1:27" x14ac:dyDescent="0.25">
      <c r="A127" s="112"/>
      <c r="B127" s="112"/>
      <c r="C127" s="112"/>
      <c r="D127" s="153"/>
      <c r="E127" s="154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5"/>
      <c r="U127" s="113"/>
      <c r="V127" s="113"/>
      <c r="W127" s="113"/>
      <c r="X127" s="155"/>
      <c r="Y127" s="155"/>
      <c r="Z127" s="112"/>
      <c r="AA127" s="112"/>
    </row>
    <row r="128" spans="1:27" x14ac:dyDescent="0.25">
      <c r="A128" s="112"/>
      <c r="B128" s="112"/>
      <c r="C128" s="112"/>
      <c r="D128" s="153"/>
      <c r="E128" s="154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5"/>
      <c r="U128" s="113"/>
      <c r="V128" s="113"/>
      <c r="W128" s="113"/>
      <c r="X128" s="155"/>
      <c r="Y128" s="155"/>
      <c r="Z128" s="112"/>
      <c r="AA128" s="112"/>
    </row>
    <row r="129" spans="1:27" x14ac:dyDescent="0.25">
      <c r="A129" s="112"/>
      <c r="B129" s="112"/>
      <c r="C129" s="112"/>
      <c r="D129" s="153"/>
      <c r="E129" s="154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5"/>
      <c r="U129" s="113"/>
      <c r="V129" s="113"/>
      <c r="W129" s="113"/>
      <c r="X129" s="155"/>
      <c r="Y129" s="155"/>
      <c r="Z129" s="112"/>
      <c r="AA129" s="112"/>
    </row>
    <row r="130" spans="1:27" x14ac:dyDescent="0.25">
      <c r="A130" s="112"/>
      <c r="B130" s="112"/>
      <c r="C130" s="112"/>
      <c r="D130" s="153"/>
      <c r="E130" s="154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5"/>
      <c r="U130" s="113"/>
      <c r="V130" s="113"/>
      <c r="W130" s="113"/>
      <c r="X130" s="155"/>
      <c r="Y130" s="155"/>
      <c r="Z130" s="112"/>
      <c r="AA130" s="112"/>
    </row>
    <row r="131" spans="1:27" x14ac:dyDescent="0.25">
      <c r="A131" s="112"/>
      <c r="B131" s="112"/>
      <c r="C131" s="112"/>
      <c r="D131" s="153"/>
      <c r="E131" s="154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5"/>
      <c r="U131" s="113"/>
      <c r="V131" s="113"/>
      <c r="W131" s="113"/>
      <c r="X131" s="155"/>
      <c r="Y131" s="155"/>
      <c r="Z131" s="112"/>
      <c r="AA131" s="112"/>
    </row>
    <row r="132" spans="1:27" x14ac:dyDescent="0.25">
      <c r="A132" s="112"/>
      <c r="B132" s="112"/>
      <c r="C132" s="112"/>
      <c r="D132" s="153"/>
      <c r="E132" s="154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5"/>
      <c r="U132" s="113"/>
      <c r="V132" s="113"/>
      <c r="W132" s="113"/>
      <c r="X132" s="155"/>
      <c r="Y132" s="155"/>
      <c r="Z132" s="112"/>
      <c r="AA132" s="112"/>
    </row>
    <row r="133" spans="1:27" x14ac:dyDescent="0.25">
      <c r="A133" s="112"/>
      <c r="B133" s="112"/>
      <c r="C133" s="112"/>
      <c r="D133" s="153"/>
      <c r="E133" s="154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5"/>
      <c r="U133" s="113"/>
      <c r="V133" s="113"/>
      <c r="W133" s="113"/>
      <c r="X133" s="155"/>
      <c r="Y133" s="155"/>
      <c r="Z133" s="112"/>
      <c r="AA133" s="112"/>
    </row>
    <row r="134" spans="1:27" x14ac:dyDescent="0.25">
      <c r="A134" s="112"/>
      <c r="B134" s="112"/>
      <c r="C134" s="112"/>
      <c r="D134" s="153"/>
      <c r="E134" s="154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5"/>
      <c r="U134" s="113"/>
      <c r="V134" s="113"/>
      <c r="W134" s="113"/>
      <c r="X134" s="155"/>
      <c r="Y134" s="155"/>
      <c r="Z134" s="112"/>
      <c r="AA134" s="112"/>
    </row>
    <row r="135" spans="1:27" x14ac:dyDescent="0.25">
      <c r="A135" s="112"/>
      <c r="B135" s="112"/>
      <c r="C135" s="112"/>
      <c r="D135" s="153"/>
      <c r="E135" s="154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5"/>
      <c r="U135" s="113"/>
      <c r="V135" s="113"/>
      <c r="W135" s="113"/>
      <c r="X135" s="155"/>
      <c r="Y135" s="155"/>
      <c r="Z135" s="112"/>
      <c r="AA135" s="112"/>
    </row>
    <row r="136" spans="1:27" x14ac:dyDescent="0.25">
      <c r="A136" s="112"/>
      <c r="B136" s="112"/>
      <c r="C136" s="112"/>
      <c r="D136" s="153"/>
      <c r="E136" s="154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5"/>
      <c r="U136" s="113"/>
      <c r="V136" s="113"/>
      <c r="W136" s="113"/>
      <c r="X136" s="155"/>
      <c r="Y136" s="155"/>
      <c r="Z136" s="112"/>
      <c r="AA136" s="112"/>
    </row>
    <row r="137" spans="1:27" x14ac:dyDescent="0.25">
      <c r="A137" s="112"/>
      <c r="B137" s="112"/>
      <c r="C137" s="112"/>
      <c r="D137" s="153"/>
      <c r="E137" s="154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5"/>
      <c r="U137" s="113"/>
      <c r="V137" s="113"/>
      <c r="W137" s="113"/>
      <c r="X137" s="155"/>
      <c r="Y137" s="155"/>
      <c r="Z137" s="112"/>
      <c r="AA137" s="112"/>
    </row>
    <row r="138" spans="1:27" x14ac:dyDescent="0.25">
      <c r="A138" s="112"/>
      <c r="B138" s="112"/>
      <c r="C138" s="112"/>
      <c r="D138" s="153"/>
      <c r="E138" s="154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5"/>
      <c r="U138" s="113"/>
      <c r="V138" s="113"/>
      <c r="W138" s="113"/>
      <c r="X138" s="155"/>
      <c r="Y138" s="155"/>
      <c r="Z138" s="112"/>
      <c r="AA138" s="112"/>
    </row>
    <row r="139" spans="1:27" x14ac:dyDescent="0.25">
      <c r="A139" s="112"/>
      <c r="B139" s="112"/>
      <c r="C139" s="112"/>
      <c r="D139" s="153"/>
      <c r="E139" s="154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5"/>
      <c r="U139" s="113"/>
      <c r="V139" s="113"/>
      <c r="W139" s="113"/>
      <c r="X139" s="155"/>
      <c r="Y139" s="155"/>
      <c r="Z139" s="112"/>
      <c r="AA139" s="112"/>
    </row>
    <row r="140" spans="1:27" x14ac:dyDescent="0.25">
      <c r="A140" s="112"/>
      <c r="B140" s="112"/>
      <c r="C140" s="112"/>
      <c r="D140" s="153"/>
      <c r="E140" s="154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5"/>
      <c r="U140" s="113"/>
      <c r="V140" s="113"/>
      <c r="W140" s="113"/>
      <c r="X140" s="155"/>
      <c r="Y140" s="155"/>
      <c r="Z140" s="112"/>
      <c r="AA140" s="112"/>
    </row>
    <row r="141" spans="1:27" x14ac:dyDescent="0.25">
      <c r="A141" s="112"/>
      <c r="B141" s="112"/>
      <c r="C141" s="112"/>
      <c r="D141" s="153"/>
      <c r="E141" s="154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5"/>
      <c r="U141" s="113"/>
      <c r="V141" s="113"/>
      <c r="W141" s="113"/>
      <c r="X141" s="155"/>
      <c r="Y141" s="155"/>
      <c r="Z141" s="112"/>
      <c r="AA141" s="112"/>
    </row>
    <row r="142" spans="1:27" x14ac:dyDescent="0.25">
      <c r="A142" s="112"/>
      <c r="B142" s="112"/>
      <c r="C142" s="112"/>
      <c r="D142" s="153"/>
      <c r="E142" s="154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5"/>
      <c r="U142" s="113"/>
      <c r="V142" s="113"/>
      <c r="W142" s="113"/>
      <c r="X142" s="155"/>
      <c r="Y142" s="155"/>
      <c r="Z142" s="112"/>
      <c r="AA142" s="112"/>
    </row>
    <row r="143" spans="1:27" x14ac:dyDescent="0.25">
      <c r="A143" s="112"/>
      <c r="B143" s="112"/>
      <c r="C143" s="112"/>
      <c r="D143" s="153"/>
      <c r="E143" s="154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5"/>
      <c r="U143" s="113"/>
      <c r="V143" s="113"/>
      <c r="W143" s="113"/>
      <c r="X143" s="155"/>
      <c r="Y143" s="155"/>
      <c r="Z143" s="112"/>
      <c r="AA143" s="112"/>
    </row>
    <row r="144" spans="1:27" x14ac:dyDescent="0.25">
      <c r="A144" s="112"/>
      <c r="B144" s="112"/>
      <c r="C144" s="112"/>
      <c r="D144" s="153"/>
      <c r="E144" s="154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5"/>
      <c r="U144" s="113"/>
      <c r="V144" s="113"/>
      <c r="W144" s="113"/>
      <c r="X144" s="155"/>
      <c r="Y144" s="155"/>
      <c r="Z144" s="112"/>
      <c r="AA144" s="112"/>
    </row>
    <row r="145" spans="1:27" x14ac:dyDescent="0.25">
      <c r="A145" s="112"/>
      <c r="B145" s="112"/>
      <c r="C145" s="112"/>
      <c r="D145" s="153"/>
      <c r="E145" s="154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5"/>
      <c r="U145" s="113"/>
      <c r="V145" s="113"/>
      <c r="W145" s="113"/>
      <c r="X145" s="155"/>
      <c r="Y145" s="155"/>
      <c r="Z145" s="112"/>
      <c r="AA145" s="112"/>
    </row>
    <row r="146" spans="1:27" x14ac:dyDescent="0.25">
      <c r="A146" s="112"/>
      <c r="B146" s="112"/>
      <c r="C146" s="112"/>
      <c r="D146" s="153"/>
      <c r="E146" s="154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5"/>
      <c r="U146" s="113"/>
      <c r="V146" s="113"/>
      <c r="W146" s="113"/>
      <c r="X146" s="155"/>
      <c r="Y146" s="155"/>
      <c r="Z146" s="112"/>
      <c r="AA146" s="112"/>
    </row>
    <row r="147" spans="1:27" x14ac:dyDescent="0.25">
      <c r="A147" s="112"/>
      <c r="B147" s="112"/>
      <c r="C147" s="112"/>
      <c r="D147" s="153"/>
      <c r="E147" s="154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5"/>
      <c r="U147" s="113"/>
      <c r="V147" s="113"/>
      <c r="W147" s="113"/>
      <c r="X147" s="155"/>
      <c r="Y147" s="155"/>
      <c r="Z147" s="112"/>
      <c r="AA147" s="112"/>
    </row>
    <row r="148" spans="1:27" x14ac:dyDescent="0.25">
      <c r="A148" s="112"/>
      <c r="B148" s="112"/>
      <c r="C148" s="112"/>
      <c r="D148" s="153"/>
      <c r="E148" s="154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5"/>
      <c r="U148" s="113"/>
      <c r="V148" s="113"/>
      <c r="W148" s="113"/>
      <c r="X148" s="155"/>
      <c r="Y148" s="155"/>
      <c r="Z148" s="112"/>
      <c r="AA148" s="112"/>
    </row>
    <row r="149" spans="1:27" x14ac:dyDescent="0.25">
      <c r="A149" s="112"/>
      <c r="B149" s="112"/>
      <c r="C149" s="112"/>
      <c r="D149" s="153"/>
      <c r="E149" s="154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5"/>
      <c r="U149" s="113"/>
      <c r="V149" s="113"/>
      <c r="W149" s="113"/>
      <c r="X149" s="155"/>
      <c r="Y149" s="155"/>
      <c r="Z149" s="112"/>
      <c r="AA149" s="112"/>
    </row>
    <row r="150" spans="1:27" x14ac:dyDescent="0.25">
      <c r="A150" s="112"/>
      <c r="B150" s="112"/>
      <c r="C150" s="112"/>
      <c r="D150" s="153"/>
      <c r="E150" s="154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5"/>
      <c r="U150" s="113"/>
      <c r="V150" s="113"/>
      <c r="W150" s="113"/>
      <c r="X150" s="155"/>
      <c r="Y150" s="155"/>
      <c r="Z150" s="112"/>
      <c r="AA150" s="112"/>
    </row>
    <row r="151" spans="1:27" x14ac:dyDescent="0.25">
      <c r="A151" s="112"/>
      <c r="B151" s="112"/>
      <c r="C151" s="112"/>
      <c r="D151" s="153"/>
      <c r="E151" s="154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5"/>
      <c r="U151" s="113"/>
      <c r="V151" s="113"/>
      <c r="W151" s="113"/>
      <c r="X151" s="155"/>
      <c r="Y151" s="155"/>
      <c r="Z151" s="112"/>
      <c r="AA151" s="112"/>
    </row>
    <row r="152" spans="1:27" x14ac:dyDescent="0.25">
      <c r="A152" s="112"/>
      <c r="B152" s="112"/>
      <c r="C152" s="112"/>
      <c r="D152" s="153"/>
      <c r="E152" s="154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5"/>
      <c r="U152" s="113"/>
      <c r="V152" s="113"/>
      <c r="W152" s="113"/>
      <c r="X152" s="155"/>
      <c r="Y152" s="155"/>
      <c r="Z152" s="112"/>
      <c r="AA152" s="112"/>
    </row>
    <row r="153" spans="1:27" x14ac:dyDescent="0.25">
      <c r="A153" s="112"/>
      <c r="B153" s="112"/>
      <c r="C153" s="112"/>
      <c r="D153" s="153"/>
      <c r="E153" s="154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5"/>
      <c r="U153" s="113"/>
      <c r="V153" s="113"/>
      <c r="W153" s="113"/>
      <c r="X153" s="155"/>
      <c r="Y153" s="155"/>
      <c r="Z153" s="112"/>
      <c r="AA153" s="112"/>
    </row>
    <row r="154" spans="1:27" x14ac:dyDescent="0.25">
      <c r="A154" s="112"/>
      <c r="B154" s="112"/>
      <c r="C154" s="112"/>
      <c r="D154" s="153"/>
      <c r="E154" s="154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5"/>
      <c r="U154" s="113"/>
      <c r="V154" s="113"/>
      <c r="W154" s="113"/>
      <c r="X154" s="155"/>
      <c r="Y154" s="155"/>
      <c r="Z154" s="112"/>
      <c r="AA154" s="112"/>
    </row>
    <row r="155" spans="1:27" x14ac:dyDescent="0.25">
      <c r="A155" s="112"/>
      <c r="B155" s="112"/>
      <c r="C155" s="112"/>
      <c r="D155" s="153"/>
      <c r="E155" s="154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5"/>
      <c r="U155" s="113"/>
      <c r="V155" s="113"/>
      <c r="W155" s="113"/>
      <c r="X155" s="155"/>
      <c r="Y155" s="155"/>
      <c r="Z155" s="112"/>
      <c r="AA155" s="112"/>
    </row>
    <row r="156" spans="1:27" x14ac:dyDescent="0.25">
      <c r="A156" s="112"/>
      <c r="B156" s="112"/>
      <c r="C156" s="112"/>
      <c r="D156" s="153"/>
      <c r="E156" s="154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5"/>
      <c r="U156" s="113"/>
      <c r="V156" s="113"/>
      <c r="W156" s="113"/>
      <c r="X156" s="155"/>
      <c r="Y156" s="155"/>
      <c r="Z156" s="112"/>
      <c r="AA156" s="112"/>
    </row>
    <row r="157" spans="1:27" x14ac:dyDescent="0.25">
      <c r="A157" s="112"/>
      <c r="B157" s="112"/>
      <c r="C157" s="112"/>
      <c r="D157" s="153"/>
      <c r="E157" s="154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5"/>
      <c r="U157" s="113"/>
      <c r="V157" s="113"/>
      <c r="W157" s="113"/>
      <c r="X157" s="155"/>
      <c r="Y157" s="155"/>
      <c r="Z157" s="112"/>
      <c r="AA157" s="112"/>
    </row>
    <row r="158" spans="1:27" x14ac:dyDescent="0.25">
      <c r="A158" s="112"/>
      <c r="B158" s="112"/>
      <c r="C158" s="112"/>
      <c r="D158" s="153"/>
      <c r="E158" s="154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5"/>
      <c r="U158" s="113"/>
      <c r="V158" s="113"/>
      <c r="W158" s="113"/>
      <c r="X158" s="155"/>
      <c r="Y158" s="155"/>
      <c r="Z158" s="112"/>
      <c r="AA158" s="112"/>
    </row>
    <row r="159" spans="1:27" x14ac:dyDescent="0.25">
      <c r="A159" s="112"/>
      <c r="B159" s="112"/>
      <c r="C159" s="112"/>
      <c r="D159" s="153"/>
      <c r="E159" s="154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5"/>
      <c r="U159" s="113"/>
      <c r="V159" s="113"/>
      <c r="W159" s="113"/>
      <c r="X159" s="155"/>
      <c r="Y159" s="155"/>
      <c r="Z159" s="112"/>
      <c r="AA159" s="112"/>
    </row>
    <row r="160" spans="1:27" x14ac:dyDescent="0.25">
      <c r="A160" s="112"/>
      <c r="B160" s="112"/>
      <c r="C160" s="112"/>
      <c r="D160" s="153"/>
      <c r="E160" s="154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5"/>
      <c r="U160" s="113"/>
      <c r="V160" s="113"/>
      <c r="W160" s="113"/>
      <c r="X160" s="155"/>
      <c r="Y160" s="155"/>
      <c r="Z160" s="112"/>
      <c r="AA160" s="112"/>
    </row>
    <row r="161" spans="1:27" x14ac:dyDescent="0.25">
      <c r="A161" s="112"/>
      <c r="B161" s="112"/>
      <c r="C161" s="112"/>
      <c r="D161" s="153"/>
      <c r="E161" s="154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5"/>
      <c r="U161" s="113"/>
      <c r="V161" s="113"/>
      <c r="W161" s="113"/>
      <c r="X161" s="155"/>
      <c r="Y161" s="155"/>
      <c r="Z161" s="112"/>
      <c r="AA161" s="112"/>
    </row>
    <row r="162" spans="1:27" x14ac:dyDescent="0.25">
      <c r="A162" s="112"/>
      <c r="B162" s="112"/>
      <c r="C162" s="112"/>
      <c r="D162" s="153"/>
      <c r="E162" s="154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5"/>
      <c r="U162" s="113"/>
      <c r="V162" s="113"/>
      <c r="W162" s="113"/>
      <c r="X162" s="155"/>
      <c r="Y162" s="155"/>
      <c r="Z162" s="112"/>
      <c r="AA162" s="112"/>
    </row>
    <row r="163" spans="1:27" x14ac:dyDescent="0.25">
      <c r="A163" s="112"/>
      <c r="B163" s="112"/>
      <c r="C163" s="112"/>
      <c r="D163" s="153"/>
      <c r="E163" s="154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5"/>
      <c r="U163" s="113"/>
      <c r="V163" s="113"/>
      <c r="W163" s="113"/>
      <c r="X163" s="155"/>
      <c r="Y163" s="155"/>
      <c r="Z163" s="112"/>
      <c r="AA163" s="112"/>
    </row>
    <row r="164" spans="1:27" x14ac:dyDescent="0.25">
      <c r="A164" s="112"/>
      <c r="B164" s="112"/>
      <c r="C164" s="112"/>
      <c r="D164" s="153"/>
      <c r="E164" s="154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5"/>
      <c r="U164" s="113"/>
      <c r="V164" s="113"/>
      <c r="W164" s="113"/>
      <c r="X164" s="155"/>
      <c r="Y164" s="155"/>
      <c r="Z164" s="112"/>
      <c r="AA164" s="112"/>
    </row>
    <row r="165" spans="1:27" x14ac:dyDescent="0.25">
      <c r="A165" s="112"/>
      <c r="B165" s="112"/>
      <c r="C165" s="112"/>
      <c r="D165" s="153"/>
      <c r="E165" s="154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5"/>
      <c r="U165" s="113"/>
      <c r="V165" s="113"/>
      <c r="W165" s="113"/>
      <c r="X165" s="155"/>
      <c r="Y165" s="155"/>
      <c r="Z165" s="112"/>
      <c r="AA165" s="112"/>
    </row>
    <row r="166" spans="1:27" x14ac:dyDescent="0.25">
      <c r="A166" s="112"/>
      <c r="B166" s="112"/>
      <c r="C166" s="112"/>
      <c r="D166" s="153"/>
      <c r="E166" s="154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5"/>
      <c r="U166" s="113"/>
      <c r="V166" s="113"/>
      <c r="W166" s="113"/>
      <c r="X166" s="155"/>
      <c r="Y166" s="155"/>
      <c r="Z166" s="112"/>
      <c r="AA166" s="112"/>
    </row>
    <row r="167" spans="1:27" x14ac:dyDescent="0.25">
      <c r="A167" s="112"/>
      <c r="B167" s="112"/>
      <c r="C167" s="112"/>
      <c r="D167" s="153"/>
      <c r="E167" s="154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5"/>
      <c r="U167" s="113"/>
      <c r="V167" s="113"/>
      <c r="W167" s="113"/>
      <c r="X167" s="155"/>
      <c r="Y167" s="155"/>
      <c r="Z167" s="112"/>
      <c r="AA167" s="112"/>
    </row>
    <row r="168" spans="1:27" x14ac:dyDescent="0.25">
      <c r="A168" s="112"/>
      <c r="B168" s="112"/>
      <c r="C168" s="112"/>
      <c r="D168" s="153"/>
      <c r="E168" s="154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5"/>
      <c r="U168" s="113"/>
      <c r="V168" s="113"/>
      <c r="W168" s="113"/>
      <c r="X168" s="155"/>
      <c r="Y168" s="155"/>
      <c r="Z168" s="112"/>
      <c r="AA168" s="112"/>
    </row>
    <row r="169" spans="1:27" x14ac:dyDescent="0.25">
      <c r="A169" s="112"/>
      <c r="B169" s="112"/>
      <c r="C169" s="112"/>
      <c r="D169" s="153"/>
      <c r="E169" s="154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5"/>
      <c r="U169" s="113"/>
      <c r="V169" s="113"/>
      <c r="W169" s="113"/>
      <c r="X169" s="155"/>
      <c r="Y169" s="155"/>
      <c r="Z169" s="112"/>
      <c r="AA169" s="112"/>
    </row>
    <row r="170" spans="1:27" x14ac:dyDescent="0.25">
      <c r="A170" s="112"/>
      <c r="B170" s="112"/>
      <c r="C170" s="112"/>
      <c r="D170" s="153"/>
      <c r="E170" s="154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5"/>
      <c r="U170" s="113"/>
      <c r="V170" s="113"/>
      <c r="W170" s="113"/>
      <c r="X170" s="155"/>
      <c r="Y170" s="155"/>
      <c r="Z170" s="112"/>
      <c r="AA170" s="112"/>
    </row>
    <row r="171" spans="1:27" x14ac:dyDescent="0.25">
      <c r="A171" s="112"/>
      <c r="B171" s="112"/>
      <c r="C171" s="112"/>
      <c r="D171" s="153"/>
      <c r="E171" s="154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5"/>
      <c r="U171" s="113"/>
      <c r="V171" s="113"/>
      <c r="W171" s="113"/>
      <c r="X171" s="155"/>
      <c r="Y171" s="155"/>
      <c r="Z171" s="112"/>
      <c r="AA171" s="112"/>
    </row>
    <row r="172" spans="1:27" x14ac:dyDescent="0.25">
      <c r="A172" s="112"/>
      <c r="B172" s="112"/>
      <c r="C172" s="112"/>
      <c r="D172" s="153"/>
      <c r="E172" s="154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5"/>
      <c r="U172" s="113"/>
      <c r="V172" s="113"/>
      <c r="W172" s="113"/>
      <c r="X172" s="155"/>
      <c r="Y172" s="155"/>
      <c r="Z172" s="112"/>
      <c r="AA172" s="112"/>
    </row>
    <row r="173" spans="1:27" x14ac:dyDescent="0.25">
      <c r="A173" s="112"/>
      <c r="B173" s="112"/>
      <c r="C173" s="112"/>
      <c r="D173" s="153"/>
      <c r="E173" s="154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5"/>
      <c r="U173" s="113"/>
      <c r="V173" s="113"/>
      <c r="W173" s="113"/>
      <c r="X173" s="155"/>
      <c r="Y173" s="155"/>
      <c r="Z173" s="112"/>
      <c r="AA173" s="112"/>
    </row>
    <row r="174" spans="1:27" x14ac:dyDescent="0.25">
      <c r="A174" s="112"/>
      <c r="B174" s="112"/>
      <c r="C174" s="112"/>
      <c r="D174" s="153"/>
      <c r="E174" s="154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5"/>
      <c r="U174" s="113"/>
      <c r="V174" s="113"/>
      <c r="W174" s="113"/>
      <c r="X174" s="155"/>
      <c r="Y174" s="155"/>
      <c r="Z174" s="112"/>
      <c r="AA174" s="112"/>
    </row>
    <row r="175" spans="1:27" x14ac:dyDescent="0.25">
      <c r="A175" s="112"/>
      <c r="B175" s="112"/>
      <c r="C175" s="112"/>
      <c r="D175" s="153"/>
      <c r="E175" s="154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5"/>
      <c r="U175" s="113"/>
      <c r="V175" s="113"/>
      <c r="W175" s="113"/>
      <c r="X175" s="155"/>
      <c r="Y175" s="155"/>
      <c r="Z175" s="112"/>
      <c r="AA175" s="112"/>
    </row>
    <row r="176" spans="1:27" x14ac:dyDescent="0.25">
      <c r="A176" s="112"/>
      <c r="B176" s="112"/>
      <c r="C176" s="112"/>
      <c r="D176" s="153"/>
      <c r="E176" s="154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5"/>
      <c r="U176" s="113"/>
      <c r="V176" s="113"/>
      <c r="W176" s="113"/>
      <c r="X176" s="155"/>
      <c r="Y176" s="155"/>
      <c r="Z176" s="112"/>
      <c r="AA176" s="112"/>
    </row>
    <row r="177" spans="1:27" x14ac:dyDescent="0.25">
      <c r="A177" s="112"/>
      <c r="B177" s="112"/>
      <c r="C177" s="112"/>
      <c r="D177" s="153"/>
      <c r="E177" s="154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5"/>
      <c r="U177" s="113"/>
      <c r="V177" s="113"/>
      <c r="W177" s="113"/>
      <c r="X177" s="155"/>
      <c r="Y177" s="155"/>
      <c r="Z177" s="112"/>
      <c r="AA177" s="112"/>
    </row>
    <row r="178" spans="1:27" x14ac:dyDescent="0.25">
      <c r="A178" s="112"/>
      <c r="B178" s="112"/>
      <c r="C178" s="112"/>
      <c r="D178" s="153"/>
      <c r="E178" s="154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5"/>
      <c r="U178" s="113"/>
      <c r="V178" s="113"/>
      <c r="W178" s="113"/>
      <c r="X178" s="155"/>
      <c r="Y178" s="155"/>
      <c r="Z178" s="112"/>
      <c r="AA178" s="112"/>
    </row>
    <row r="179" spans="1:27" x14ac:dyDescent="0.25">
      <c r="A179" s="112"/>
      <c r="B179" s="112"/>
      <c r="C179" s="112"/>
      <c r="D179" s="153"/>
      <c r="E179" s="154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5"/>
      <c r="U179" s="113"/>
      <c r="V179" s="113"/>
      <c r="W179" s="113"/>
      <c r="X179" s="155"/>
      <c r="Y179" s="155"/>
      <c r="Z179" s="112"/>
      <c r="AA179" s="112"/>
    </row>
    <row r="180" spans="1:27" x14ac:dyDescent="0.25">
      <c r="A180" s="112"/>
      <c r="B180" s="112"/>
      <c r="C180" s="112"/>
      <c r="D180" s="153"/>
      <c r="E180" s="154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5"/>
      <c r="U180" s="113"/>
      <c r="V180" s="113"/>
      <c r="W180" s="113"/>
      <c r="X180" s="155"/>
      <c r="Y180" s="155"/>
      <c r="Z180" s="112"/>
      <c r="AA180" s="112"/>
    </row>
    <row r="181" spans="1:27" x14ac:dyDescent="0.25">
      <c r="A181" s="112"/>
      <c r="B181" s="112"/>
      <c r="C181" s="112"/>
      <c r="D181" s="153"/>
      <c r="E181" s="154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5"/>
      <c r="U181" s="113"/>
      <c r="V181" s="113"/>
      <c r="W181" s="113"/>
      <c r="X181" s="155"/>
      <c r="Y181" s="155"/>
      <c r="Z181" s="112"/>
      <c r="AA181" s="112"/>
    </row>
    <row r="182" spans="1:27" x14ac:dyDescent="0.25">
      <c r="A182" s="112"/>
      <c r="B182" s="112"/>
      <c r="C182" s="112"/>
      <c r="D182" s="153"/>
      <c r="E182" s="154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5"/>
      <c r="U182" s="113"/>
      <c r="V182" s="113"/>
      <c r="W182" s="113"/>
      <c r="X182" s="155"/>
      <c r="Y182" s="155"/>
      <c r="Z182" s="112"/>
      <c r="AA182" s="112"/>
    </row>
    <row r="183" spans="1:27" x14ac:dyDescent="0.25">
      <c r="A183" s="112"/>
      <c r="B183" s="112"/>
      <c r="C183" s="112"/>
      <c r="D183" s="153"/>
      <c r="E183" s="154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5"/>
      <c r="U183" s="113"/>
      <c r="V183" s="113"/>
      <c r="W183" s="113"/>
      <c r="X183" s="155"/>
      <c r="Y183" s="155"/>
      <c r="Z183" s="112"/>
      <c r="AA183" s="112"/>
    </row>
    <row r="184" spans="1:27" x14ac:dyDescent="0.25">
      <c r="A184" s="112"/>
      <c r="B184" s="112"/>
      <c r="C184" s="112"/>
      <c r="D184" s="153"/>
      <c r="E184" s="154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5"/>
      <c r="U184" s="113"/>
      <c r="V184" s="113"/>
      <c r="W184" s="113"/>
      <c r="X184" s="155"/>
      <c r="Y184" s="155"/>
      <c r="Z184" s="112"/>
      <c r="AA184" s="112"/>
    </row>
    <row r="185" spans="1:27" x14ac:dyDescent="0.25">
      <c r="A185" s="112"/>
      <c r="B185" s="112"/>
      <c r="C185" s="112"/>
      <c r="D185" s="153"/>
      <c r="E185" s="154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5"/>
      <c r="U185" s="113"/>
      <c r="V185" s="113"/>
      <c r="W185" s="113"/>
      <c r="X185" s="155"/>
      <c r="Y185" s="155"/>
      <c r="Z185" s="112"/>
      <c r="AA185" s="112"/>
    </row>
    <row r="186" spans="1:27" x14ac:dyDescent="0.25">
      <c r="A186" s="112"/>
      <c r="B186" s="112"/>
      <c r="C186" s="112"/>
      <c r="D186" s="153"/>
      <c r="E186" s="154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5"/>
      <c r="U186" s="113"/>
      <c r="V186" s="113"/>
      <c r="W186" s="113"/>
      <c r="X186" s="155"/>
      <c r="Y186" s="155"/>
      <c r="Z186" s="112"/>
      <c r="AA186" s="112"/>
    </row>
    <row r="187" spans="1:27" x14ac:dyDescent="0.25">
      <c r="A187" s="112"/>
      <c r="B187" s="112"/>
      <c r="C187" s="112"/>
      <c r="D187" s="153"/>
      <c r="E187" s="154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5"/>
      <c r="U187" s="113"/>
      <c r="V187" s="113"/>
      <c r="W187" s="113"/>
      <c r="X187" s="155"/>
      <c r="Y187" s="155"/>
      <c r="Z187" s="112"/>
      <c r="AA187" s="112"/>
    </row>
    <row r="188" spans="1:27" x14ac:dyDescent="0.25">
      <c r="A188" s="112"/>
      <c r="B188" s="112"/>
      <c r="C188" s="112"/>
      <c r="D188" s="153"/>
      <c r="E188" s="154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5"/>
      <c r="U188" s="113"/>
      <c r="V188" s="113"/>
      <c r="W188" s="113"/>
      <c r="X188" s="155"/>
      <c r="Y188" s="155"/>
      <c r="Z188" s="112"/>
      <c r="AA188" s="112"/>
    </row>
    <row r="189" spans="1:27" x14ac:dyDescent="0.25">
      <c r="A189" s="112"/>
      <c r="B189" s="112"/>
      <c r="C189" s="112"/>
      <c r="D189" s="153"/>
      <c r="E189" s="154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5"/>
      <c r="U189" s="113"/>
      <c r="V189" s="113"/>
      <c r="W189" s="113"/>
      <c r="X189" s="155"/>
      <c r="Y189" s="155"/>
      <c r="Z189" s="112"/>
      <c r="AA189" s="112"/>
    </row>
    <row r="190" spans="1:27" x14ac:dyDescent="0.25">
      <c r="A190" s="112"/>
      <c r="B190" s="112"/>
      <c r="C190" s="112"/>
      <c r="D190" s="153"/>
      <c r="E190" s="154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5"/>
      <c r="U190" s="113"/>
      <c r="V190" s="113"/>
      <c r="W190" s="113"/>
      <c r="X190" s="155"/>
      <c r="Y190" s="155"/>
      <c r="Z190" s="112"/>
      <c r="AA190" s="112"/>
    </row>
    <row r="191" spans="1:27" x14ac:dyDescent="0.25">
      <c r="A191" s="112"/>
      <c r="B191" s="112"/>
      <c r="C191" s="112"/>
      <c r="D191" s="153"/>
      <c r="E191" s="154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5"/>
      <c r="U191" s="113"/>
      <c r="V191" s="113"/>
      <c r="W191" s="113"/>
      <c r="X191" s="155"/>
      <c r="Y191" s="155"/>
      <c r="Z191" s="112"/>
      <c r="AA191" s="112"/>
    </row>
    <row r="192" spans="1:27" x14ac:dyDescent="0.25">
      <c r="A192" s="112"/>
      <c r="B192" s="112"/>
      <c r="C192" s="112"/>
      <c r="D192" s="153"/>
      <c r="E192" s="154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5"/>
      <c r="U192" s="113"/>
      <c r="V192" s="113"/>
      <c r="W192" s="113"/>
      <c r="X192" s="155"/>
      <c r="Y192" s="155"/>
      <c r="Z192" s="112"/>
      <c r="AA192" s="112"/>
    </row>
    <row r="193" spans="1:27" x14ac:dyDescent="0.25">
      <c r="A193" s="112"/>
      <c r="B193" s="112"/>
      <c r="C193" s="112"/>
      <c r="D193" s="153"/>
      <c r="E193" s="154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5"/>
      <c r="U193" s="113"/>
      <c r="V193" s="113"/>
      <c r="W193" s="113"/>
      <c r="X193" s="155"/>
      <c r="Y193" s="155"/>
      <c r="Z193" s="112"/>
      <c r="AA193" s="112"/>
    </row>
    <row r="194" spans="1:27" x14ac:dyDescent="0.25">
      <c r="A194" s="112"/>
      <c r="B194" s="112"/>
      <c r="C194" s="112"/>
      <c r="D194" s="153"/>
      <c r="E194" s="154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5"/>
      <c r="U194" s="113"/>
      <c r="V194" s="113"/>
      <c r="W194" s="113"/>
      <c r="X194" s="155"/>
      <c r="Y194" s="155"/>
      <c r="Z194" s="112"/>
      <c r="AA194" s="112"/>
    </row>
    <row r="195" spans="1:27" x14ac:dyDescent="0.25">
      <c r="A195" s="112"/>
      <c r="B195" s="112"/>
      <c r="C195" s="112"/>
      <c r="D195" s="153"/>
      <c r="E195" s="154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5"/>
      <c r="U195" s="113"/>
      <c r="V195" s="113"/>
      <c r="W195" s="113"/>
      <c r="X195" s="155"/>
      <c r="Y195" s="155"/>
      <c r="Z195" s="112"/>
      <c r="AA195" s="112"/>
    </row>
    <row r="196" spans="1:27" x14ac:dyDescent="0.25">
      <c r="A196" s="112"/>
      <c r="B196" s="112"/>
      <c r="C196" s="112"/>
      <c r="D196" s="153"/>
      <c r="E196" s="154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5"/>
      <c r="U196" s="113"/>
      <c r="V196" s="113"/>
      <c r="W196" s="113"/>
      <c r="X196" s="155"/>
      <c r="Y196" s="155"/>
      <c r="Z196" s="112"/>
      <c r="AA196" s="112"/>
    </row>
    <row r="197" spans="1:27" x14ac:dyDescent="0.25">
      <c r="A197" s="112"/>
      <c r="B197" s="112"/>
      <c r="C197" s="112"/>
      <c r="D197" s="153"/>
      <c r="E197" s="154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5"/>
      <c r="U197" s="113"/>
      <c r="V197" s="113"/>
      <c r="W197" s="113"/>
      <c r="X197" s="155"/>
      <c r="Y197" s="155"/>
      <c r="Z197" s="112"/>
      <c r="AA197" s="112"/>
    </row>
    <row r="198" spans="1:27" x14ac:dyDescent="0.25">
      <c r="A198" s="112"/>
      <c r="B198" s="112"/>
      <c r="C198" s="112"/>
      <c r="D198" s="153"/>
      <c r="E198" s="154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5"/>
      <c r="U198" s="113"/>
      <c r="V198" s="113"/>
      <c r="W198" s="113"/>
      <c r="X198" s="155"/>
      <c r="Y198" s="155"/>
      <c r="Z198" s="112"/>
      <c r="AA198" s="112"/>
    </row>
    <row r="199" spans="1:27" x14ac:dyDescent="0.25">
      <c r="A199" s="112"/>
      <c r="B199" s="112"/>
      <c r="C199" s="112"/>
      <c r="D199" s="153"/>
      <c r="E199" s="154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5"/>
      <c r="U199" s="113"/>
      <c r="V199" s="113"/>
      <c r="W199" s="113"/>
      <c r="X199" s="155"/>
      <c r="Y199" s="155"/>
      <c r="Z199" s="112"/>
      <c r="AA199" s="112"/>
    </row>
    <row r="200" spans="1:27" x14ac:dyDescent="0.25">
      <c r="A200" s="112"/>
      <c r="B200" s="112"/>
      <c r="C200" s="112"/>
      <c r="D200" s="153"/>
      <c r="E200" s="154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5"/>
      <c r="U200" s="113"/>
      <c r="V200" s="113"/>
      <c r="W200" s="113"/>
      <c r="X200" s="155"/>
      <c r="Y200" s="155"/>
      <c r="Z200" s="112"/>
      <c r="AA200" s="112"/>
    </row>
    <row r="201" spans="1:27" x14ac:dyDescent="0.25">
      <c r="A201" s="112"/>
      <c r="B201" s="112"/>
      <c r="C201" s="112"/>
      <c r="D201" s="153"/>
      <c r="E201" s="154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5"/>
      <c r="U201" s="113"/>
      <c r="V201" s="113"/>
      <c r="W201" s="113"/>
      <c r="X201" s="155"/>
      <c r="Y201" s="155"/>
      <c r="Z201" s="112"/>
      <c r="AA201" s="112"/>
    </row>
    <row r="202" spans="1:27" x14ac:dyDescent="0.25">
      <c r="A202" s="112"/>
      <c r="B202" s="112"/>
      <c r="C202" s="112"/>
      <c r="D202" s="153"/>
      <c r="E202" s="154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5"/>
      <c r="U202" s="113"/>
      <c r="V202" s="113"/>
      <c r="W202" s="113"/>
      <c r="X202" s="155"/>
      <c r="Y202" s="155"/>
      <c r="Z202" s="112"/>
      <c r="AA202" s="112"/>
    </row>
    <row r="203" spans="1:27" x14ac:dyDescent="0.25">
      <c r="A203" s="112"/>
      <c r="B203" s="112"/>
      <c r="C203" s="112"/>
      <c r="D203" s="153"/>
      <c r="E203" s="154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5"/>
      <c r="U203" s="113"/>
      <c r="V203" s="113"/>
      <c r="W203" s="113"/>
      <c r="X203" s="155"/>
      <c r="Y203" s="155"/>
      <c r="Z203" s="112"/>
      <c r="AA203" s="112"/>
    </row>
    <row r="204" spans="1:27" x14ac:dyDescent="0.25">
      <c r="A204" s="112"/>
      <c r="B204" s="112"/>
      <c r="C204" s="112"/>
      <c r="D204" s="153"/>
      <c r="E204" s="154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5"/>
      <c r="U204" s="113"/>
      <c r="V204" s="113"/>
      <c r="W204" s="113"/>
      <c r="X204" s="155"/>
      <c r="Y204" s="155"/>
      <c r="Z204" s="112"/>
      <c r="AA204" s="112"/>
    </row>
    <row r="205" spans="1:27" x14ac:dyDescent="0.25">
      <c r="A205" s="112"/>
      <c r="B205" s="112"/>
      <c r="C205" s="112"/>
      <c r="D205" s="153"/>
      <c r="E205" s="154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5"/>
      <c r="U205" s="113"/>
      <c r="V205" s="113"/>
      <c r="W205" s="113"/>
      <c r="X205" s="155"/>
      <c r="Y205" s="155"/>
      <c r="Z205" s="112"/>
      <c r="AA205" s="112"/>
    </row>
    <row r="206" spans="1:27" x14ac:dyDescent="0.25">
      <c r="A206" s="112"/>
      <c r="B206" s="112"/>
      <c r="C206" s="112"/>
      <c r="D206" s="153"/>
      <c r="E206" s="154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5"/>
      <c r="U206" s="113"/>
      <c r="V206" s="113"/>
      <c r="W206" s="113"/>
      <c r="X206" s="155"/>
      <c r="Y206" s="155"/>
      <c r="Z206" s="112"/>
      <c r="AA206" s="112"/>
    </row>
    <row r="207" spans="1:27" x14ac:dyDescent="0.25">
      <c r="A207" s="112"/>
      <c r="B207" s="112"/>
      <c r="C207" s="112"/>
      <c r="D207" s="153"/>
      <c r="E207" s="154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5"/>
      <c r="U207" s="113"/>
      <c r="V207" s="113"/>
      <c r="W207" s="113"/>
      <c r="X207" s="155"/>
      <c r="Y207" s="155"/>
      <c r="Z207" s="112"/>
      <c r="AA207" s="112"/>
    </row>
    <row r="208" spans="1:27" x14ac:dyDescent="0.25">
      <c r="A208" s="112"/>
      <c r="B208" s="112"/>
      <c r="C208" s="112"/>
      <c r="D208" s="153"/>
      <c r="E208" s="154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5"/>
      <c r="U208" s="113"/>
      <c r="V208" s="113"/>
      <c r="W208" s="113"/>
      <c r="X208" s="155"/>
      <c r="Y208" s="155"/>
      <c r="Z208" s="112"/>
      <c r="AA208" s="112"/>
    </row>
    <row r="209" spans="1:27" x14ac:dyDescent="0.25">
      <c r="A209" s="112"/>
      <c r="B209" s="112"/>
      <c r="C209" s="112"/>
      <c r="D209" s="153"/>
      <c r="E209" s="154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5"/>
      <c r="U209" s="113"/>
      <c r="V209" s="113"/>
      <c r="W209" s="113"/>
      <c r="X209" s="155"/>
      <c r="Y209" s="155"/>
      <c r="Z209" s="112"/>
      <c r="AA209" s="112"/>
    </row>
    <row r="210" spans="1:27" x14ac:dyDescent="0.25">
      <c r="A210" s="112"/>
      <c r="B210" s="112"/>
      <c r="C210" s="112"/>
      <c r="D210" s="153"/>
      <c r="E210" s="154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5"/>
      <c r="U210" s="113"/>
      <c r="V210" s="113"/>
      <c r="W210" s="113"/>
      <c r="X210" s="155"/>
      <c r="Y210" s="155"/>
      <c r="Z210" s="112"/>
      <c r="AA210" s="112"/>
    </row>
    <row r="211" spans="1:27" x14ac:dyDescent="0.25">
      <c r="A211" s="112"/>
      <c r="B211" s="112"/>
      <c r="C211" s="112"/>
      <c r="D211" s="153"/>
      <c r="E211" s="154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5"/>
      <c r="U211" s="113"/>
      <c r="V211" s="113"/>
      <c r="W211" s="113"/>
      <c r="X211" s="155"/>
      <c r="Y211" s="155"/>
      <c r="Z211" s="112"/>
      <c r="AA211" s="112"/>
    </row>
    <row r="212" spans="1:27" x14ac:dyDescent="0.25">
      <c r="A212" s="112"/>
      <c r="B212" s="112"/>
      <c r="C212" s="112"/>
      <c r="D212" s="153"/>
      <c r="E212" s="154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5"/>
      <c r="U212" s="113"/>
      <c r="V212" s="113"/>
      <c r="W212" s="113"/>
      <c r="X212" s="155"/>
      <c r="Y212" s="155"/>
      <c r="Z212" s="112"/>
      <c r="AA212" s="112"/>
    </row>
    <row r="213" spans="1:27" x14ac:dyDescent="0.25">
      <c r="A213" s="112"/>
      <c r="B213" s="112"/>
      <c r="C213" s="112"/>
      <c r="D213" s="153"/>
      <c r="E213" s="154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5"/>
      <c r="U213" s="113"/>
      <c r="V213" s="113"/>
      <c r="W213" s="113"/>
      <c r="X213" s="155"/>
      <c r="Y213" s="155"/>
      <c r="Z213" s="112"/>
      <c r="AA213" s="112"/>
    </row>
    <row r="214" spans="1:27" x14ac:dyDescent="0.25">
      <c r="A214" s="112"/>
      <c r="B214" s="112"/>
      <c r="C214" s="112"/>
      <c r="D214" s="153"/>
      <c r="E214" s="154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5"/>
      <c r="U214" s="113"/>
      <c r="V214" s="113"/>
      <c r="W214" s="113"/>
      <c r="X214" s="155"/>
      <c r="Y214" s="155"/>
      <c r="Z214" s="112"/>
      <c r="AA214" s="112"/>
    </row>
    <row r="215" spans="1:27" x14ac:dyDescent="0.25">
      <c r="A215" s="112"/>
      <c r="B215" s="112"/>
      <c r="C215" s="112"/>
      <c r="D215" s="153"/>
      <c r="E215" s="154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5"/>
      <c r="U215" s="113"/>
      <c r="V215" s="113"/>
      <c r="W215" s="113"/>
      <c r="X215" s="155"/>
      <c r="Y215" s="155"/>
      <c r="Z215" s="112"/>
      <c r="AA215" s="112"/>
    </row>
    <row r="216" spans="1:27" x14ac:dyDescent="0.25">
      <c r="B216" s="112"/>
      <c r="C216" s="112"/>
      <c r="D216" s="153"/>
      <c r="E216" s="154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5"/>
      <c r="U216" s="113"/>
      <c r="V216" s="113"/>
      <c r="W216" s="113"/>
      <c r="X216" s="155"/>
      <c r="Y216" s="155"/>
      <c r="Z216" s="112"/>
      <c r="AA216" s="112"/>
    </row>
  </sheetData>
  <sheetProtection algorithmName="SHA-512" hashValue="yw8mlFIlCnuS8E17PzSH8bWayrketjIDQ6Ddr0iqC0WhZS4DMk+tCCbAtMdA/SAngtYN/EKjh/9dvq916BHLkw==" saltValue="2KyBzL03sDe8JBE2jrigxg==" spinCount="100000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workbookViewId="0"/>
  </sheetViews>
  <sheetFormatPr defaultRowHeight="12.75" x14ac:dyDescent="0.2"/>
  <cols>
    <col min="1" max="1" width="170.1640625" style="16" customWidth="1"/>
    <col min="2" max="16384" width="9.33203125" style="16"/>
  </cols>
  <sheetData>
    <row r="1" spans="1:1" s="18" customFormat="1" ht="19.5" customHeight="1" x14ac:dyDescent="0.25">
      <c r="A1" s="17" t="s">
        <v>40</v>
      </c>
    </row>
    <row r="2" spans="1:1" x14ac:dyDescent="0.2">
      <c r="A2" s="15"/>
    </row>
    <row r="3" spans="1:1" x14ac:dyDescent="0.2">
      <c r="A3" s="15" t="s">
        <v>93</v>
      </c>
    </row>
    <row r="4" spans="1:1" x14ac:dyDescent="0.2">
      <c r="A4" s="15" t="s">
        <v>73</v>
      </c>
    </row>
    <row r="5" spans="1:1" x14ac:dyDescent="0.2">
      <c r="A5" s="15" t="s">
        <v>59</v>
      </c>
    </row>
    <row r="6" spans="1:1" x14ac:dyDescent="0.2">
      <c r="A6" s="15"/>
    </row>
    <row r="7" spans="1:1" x14ac:dyDescent="0.2">
      <c r="A7" s="15" t="s">
        <v>67</v>
      </c>
    </row>
    <row r="8" spans="1:1" x14ac:dyDescent="0.2">
      <c r="A8" s="15" t="s">
        <v>74</v>
      </c>
    </row>
    <row r="9" spans="1:1" x14ac:dyDescent="0.2">
      <c r="A9" s="15" t="s">
        <v>75</v>
      </c>
    </row>
    <row r="10" spans="1:1" x14ac:dyDescent="0.2">
      <c r="A10" s="15" t="s">
        <v>72</v>
      </c>
    </row>
    <row r="11" spans="1:1" x14ac:dyDescent="0.2">
      <c r="A11" s="15" t="s">
        <v>68</v>
      </c>
    </row>
    <row r="12" spans="1:1" x14ac:dyDescent="0.2">
      <c r="A12" s="15"/>
    </row>
    <row r="13" spans="1:1" x14ac:dyDescent="0.2">
      <c r="A13" s="15" t="s">
        <v>39</v>
      </c>
    </row>
    <row r="14" spans="1:1" x14ac:dyDescent="0.2">
      <c r="A14" s="16" t="s">
        <v>41</v>
      </c>
    </row>
    <row r="16" spans="1:1" x14ac:dyDescent="0.2">
      <c r="A16" s="15" t="s">
        <v>42</v>
      </c>
    </row>
    <row r="17" spans="1:1" x14ac:dyDescent="0.2">
      <c r="A17" s="16" t="s">
        <v>45</v>
      </c>
    </row>
    <row r="18" spans="1:1" x14ac:dyDescent="0.2">
      <c r="A18" s="16" t="s">
        <v>78</v>
      </c>
    </row>
    <row r="20" spans="1:1" s="15" customFormat="1" x14ac:dyDescent="0.2">
      <c r="A20" s="15" t="s">
        <v>46</v>
      </c>
    </row>
    <row r="21" spans="1:1" x14ac:dyDescent="0.2">
      <c r="A21" s="16" t="s">
        <v>76</v>
      </c>
    </row>
    <row r="22" spans="1:1" x14ac:dyDescent="0.2">
      <c r="A22" s="16" t="s">
        <v>44</v>
      </c>
    </row>
    <row r="24" spans="1:1" s="15" customFormat="1" x14ac:dyDescent="0.2">
      <c r="A24" s="15" t="s">
        <v>43</v>
      </c>
    </row>
    <row r="25" spans="1:1" x14ac:dyDescent="0.2">
      <c r="A25" s="16" t="s">
        <v>47</v>
      </c>
    </row>
    <row r="27" spans="1:1" x14ac:dyDescent="0.2">
      <c r="A27" s="15" t="s">
        <v>48</v>
      </c>
    </row>
    <row r="28" spans="1:1" x14ac:dyDescent="0.2">
      <c r="A28" s="16" t="s">
        <v>77</v>
      </c>
    </row>
    <row r="30" spans="1:1" s="15" customFormat="1" x14ac:dyDescent="0.2">
      <c r="A30" s="15" t="s">
        <v>49</v>
      </c>
    </row>
    <row r="31" spans="1:1" x14ac:dyDescent="0.2">
      <c r="A31" s="16" t="s">
        <v>50</v>
      </c>
    </row>
    <row r="33" spans="1:1" s="15" customFormat="1" x14ac:dyDescent="0.2">
      <c r="A33" s="15" t="s">
        <v>51</v>
      </c>
    </row>
    <row r="34" spans="1:1" x14ac:dyDescent="0.2">
      <c r="A34" s="16" t="s">
        <v>52</v>
      </c>
    </row>
    <row r="35" spans="1:1" x14ac:dyDescent="0.2">
      <c r="A35" s="16" t="s">
        <v>53</v>
      </c>
    </row>
    <row r="36" spans="1:1" x14ac:dyDescent="0.2">
      <c r="A36" s="16" t="s">
        <v>54</v>
      </c>
    </row>
    <row r="37" spans="1:1" x14ac:dyDescent="0.2">
      <c r="A37" s="16" t="s">
        <v>55</v>
      </c>
    </row>
    <row r="39" spans="1:1" x14ac:dyDescent="0.2">
      <c r="A39" s="15" t="s">
        <v>95</v>
      </c>
    </row>
    <row r="40" spans="1:1" x14ac:dyDescent="0.2">
      <c r="A40" s="16" t="s">
        <v>96</v>
      </c>
    </row>
    <row r="42" spans="1:1" x14ac:dyDescent="0.2">
      <c r="A42" s="15" t="s">
        <v>56</v>
      </c>
    </row>
    <row r="43" spans="1:1" x14ac:dyDescent="0.2">
      <c r="A43" s="16" t="s">
        <v>57</v>
      </c>
    </row>
    <row r="45" spans="1:1" x14ac:dyDescent="0.2">
      <c r="A45" s="15" t="s">
        <v>105</v>
      </c>
    </row>
    <row r="46" spans="1:1" x14ac:dyDescent="0.2">
      <c r="A46" s="16" t="s">
        <v>106</v>
      </c>
    </row>
    <row r="48" spans="1:1" s="15" customFormat="1" x14ac:dyDescent="0.2">
      <c r="A48" s="15" t="s">
        <v>58</v>
      </c>
    </row>
    <row r="49" spans="1:1" x14ac:dyDescent="0.2">
      <c r="A49" s="16" t="s">
        <v>104</v>
      </c>
    </row>
    <row r="51" spans="1:1" s="15" customFormat="1" x14ac:dyDescent="0.2">
      <c r="A51" s="15" t="s">
        <v>60</v>
      </c>
    </row>
    <row r="52" spans="1:1" x14ac:dyDescent="0.2">
      <c r="A52" s="16" t="s">
        <v>61</v>
      </c>
    </row>
    <row r="53" spans="1:1" x14ac:dyDescent="0.2">
      <c r="A53" s="16" t="s">
        <v>62</v>
      </c>
    </row>
    <row r="54" spans="1:1" x14ac:dyDescent="0.2">
      <c r="A54" s="16" t="s">
        <v>63</v>
      </c>
    </row>
    <row r="56" spans="1:1" s="15" customFormat="1" x14ac:dyDescent="0.2">
      <c r="A56" s="15" t="s">
        <v>64</v>
      </c>
    </row>
    <row r="57" spans="1:1" x14ac:dyDescent="0.2">
      <c r="A57" s="16" t="s">
        <v>79</v>
      </c>
    </row>
    <row r="58" spans="1:1" x14ac:dyDescent="0.2">
      <c r="A58" s="16" t="s">
        <v>65</v>
      </c>
    </row>
    <row r="59" spans="1:1" x14ac:dyDescent="0.2">
      <c r="A59" s="16" t="s">
        <v>66</v>
      </c>
    </row>
    <row r="61" spans="1:1" x14ac:dyDescent="0.2">
      <c r="A61" s="16" t="s">
        <v>2</v>
      </c>
    </row>
    <row r="63" spans="1:1" x14ac:dyDescent="0.2">
      <c r="A63" s="16" t="s">
        <v>80</v>
      </c>
    </row>
    <row r="64" spans="1:1" x14ac:dyDescent="0.2">
      <c r="A64" s="16" t="s">
        <v>81</v>
      </c>
    </row>
    <row r="66" spans="1:1" x14ac:dyDescent="0.2">
      <c r="A66" s="15" t="s">
        <v>85</v>
      </c>
    </row>
    <row r="67" spans="1:1" x14ac:dyDescent="0.2">
      <c r="A67" s="16" t="s">
        <v>94</v>
      </c>
    </row>
    <row r="68" spans="1:1" x14ac:dyDescent="0.2">
      <c r="A68" s="16" t="s">
        <v>86</v>
      </c>
    </row>
    <row r="69" spans="1:1" x14ac:dyDescent="0.2">
      <c r="A69" s="16" t="s">
        <v>87</v>
      </c>
    </row>
    <row r="70" spans="1:1" x14ac:dyDescent="0.2">
      <c r="A70" s="16" t="s">
        <v>88</v>
      </c>
    </row>
    <row r="71" spans="1:1" x14ac:dyDescent="0.2">
      <c r="A71" s="16" t="s">
        <v>89</v>
      </c>
    </row>
    <row r="72" spans="1:1" ht="15" x14ac:dyDescent="0.25">
      <c r="A72" s="16" t="s">
        <v>90</v>
      </c>
    </row>
    <row r="74" spans="1:1" x14ac:dyDescent="0.2">
      <c r="A74" s="15" t="s">
        <v>111</v>
      </c>
    </row>
    <row r="75" spans="1:1" x14ac:dyDescent="0.2">
      <c r="A75" s="16" t="s">
        <v>110</v>
      </c>
    </row>
    <row r="76" spans="1:1" x14ac:dyDescent="0.2">
      <c r="A76" s="16" t="s">
        <v>112</v>
      </c>
    </row>
    <row r="77" spans="1:1" x14ac:dyDescent="0.2">
      <c r="A77" s="16" t="s">
        <v>113</v>
      </c>
    </row>
  </sheetData>
  <sheetProtection algorithmName="SHA-512" hashValue="8PwIcxf/dmkLt3n9s6UketxRn1ndD6JFvdQgQPQMQT9SYSPcxUH6bwdU4EGJFje5CFav0OA539+tHvIUd1ZZ6Q==" saltValue="wL3f0IzimD6WokaQSC+nRw==" spinCount="100000" sheet="1" objects="1" scenarios="1"/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E41" sqref="E41"/>
    </sheetView>
  </sheetViews>
  <sheetFormatPr defaultRowHeight="12" x14ac:dyDescent="0.2"/>
  <cols>
    <col min="1" max="1" width="7.5" customWidth="1"/>
    <col min="2" max="2" width="11" customWidth="1"/>
    <col min="3" max="3" width="11.1640625" customWidth="1"/>
    <col min="4" max="4" width="15.5" customWidth="1"/>
    <col min="5" max="5" width="5" customWidth="1"/>
    <col min="6" max="6" width="12" customWidth="1"/>
    <col min="7" max="7" width="10.83203125" customWidth="1"/>
    <col min="8" max="8" width="15.5" customWidth="1"/>
    <col min="9" max="9" width="5.1640625" customWidth="1"/>
    <col min="10" max="10" width="11.83203125" customWidth="1"/>
    <col min="11" max="11" width="12" customWidth="1"/>
    <col min="12" max="12" width="15.1640625" customWidth="1"/>
  </cols>
  <sheetData>
    <row r="1" spans="1:12" ht="21" x14ac:dyDescent="0.35">
      <c r="A1" s="7"/>
      <c r="B1" s="7"/>
      <c r="C1" s="8"/>
      <c r="D1" s="9" t="s">
        <v>14</v>
      </c>
      <c r="E1" s="7"/>
      <c r="F1" s="7"/>
      <c r="G1" s="10" t="s">
        <v>10</v>
      </c>
      <c r="H1" s="7"/>
      <c r="I1" s="7"/>
      <c r="J1" s="7"/>
      <c r="K1" s="7"/>
      <c r="L1" s="7"/>
    </row>
    <row r="2" spans="1:12" ht="21" x14ac:dyDescent="0.35">
      <c r="A2" s="7"/>
      <c r="B2" s="7"/>
      <c r="C2" s="8"/>
      <c r="D2" s="9"/>
      <c r="E2" s="7"/>
      <c r="F2" s="7"/>
      <c r="G2" s="10"/>
      <c r="H2" s="7"/>
      <c r="I2" s="7"/>
      <c r="J2" s="7"/>
      <c r="K2" s="7"/>
      <c r="L2" s="7"/>
    </row>
    <row r="3" spans="1:12" ht="12.75" x14ac:dyDescent="0.2">
      <c r="A3" s="7"/>
      <c r="B3" s="11" t="s">
        <v>11</v>
      </c>
      <c r="C3" s="12" t="s">
        <v>12</v>
      </c>
      <c r="D3" s="11" t="s">
        <v>13</v>
      </c>
      <c r="E3" s="7"/>
      <c r="F3" s="11" t="s">
        <v>11</v>
      </c>
      <c r="G3" s="12" t="s">
        <v>12</v>
      </c>
      <c r="H3" s="11" t="s">
        <v>13</v>
      </c>
      <c r="I3" s="7"/>
      <c r="J3" s="11" t="s">
        <v>11</v>
      </c>
      <c r="K3" s="12" t="s">
        <v>12</v>
      </c>
      <c r="L3" s="11" t="s">
        <v>13</v>
      </c>
    </row>
    <row r="4" spans="1:12" ht="12.75" x14ac:dyDescent="0.2">
      <c r="A4" s="11" t="s">
        <v>6</v>
      </c>
      <c r="B4" s="11" t="s">
        <v>7</v>
      </c>
      <c r="C4" s="12" t="s">
        <v>3</v>
      </c>
      <c r="D4" s="11" t="s">
        <v>4</v>
      </c>
      <c r="E4" s="11"/>
      <c r="F4" s="11" t="s">
        <v>8</v>
      </c>
      <c r="G4" s="12" t="s">
        <v>3</v>
      </c>
      <c r="H4" s="11" t="s">
        <v>4</v>
      </c>
      <c r="I4" s="11"/>
      <c r="J4" s="11" t="s">
        <v>9</v>
      </c>
      <c r="K4" s="12" t="s">
        <v>3</v>
      </c>
      <c r="L4" s="11" t="s">
        <v>4</v>
      </c>
    </row>
    <row r="5" spans="1:12" ht="12.75" x14ac:dyDescent="0.2">
      <c r="A5" s="7">
        <v>1</v>
      </c>
      <c r="B5" s="7">
        <v>4000</v>
      </c>
      <c r="C5" s="8"/>
      <c r="D5" s="8"/>
      <c r="E5" s="7"/>
      <c r="F5" s="7">
        <v>4000</v>
      </c>
      <c r="G5" s="8"/>
      <c r="H5" s="7"/>
      <c r="I5" s="7"/>
      <c r="J5" s="7">
        <v>4000</v>
      </c>
      <c r="K5" s="7"/>
      <c r="L5" s="7"/>
    </row>
    <row r="6" spans="1:12" ht="12.75" x14ac:dyDescent="0.2">
      <c r="A6" s="7">
        <v>2</v>
      </c>
      <c r="B6" s="7">
        <v>4250</v>
      </c>
      <c r="C6" s="8"/>
      <c r="D6" s="8"/>
      <c r="E6" s="7"/>
      <c r="F6" s="7">
        <v>4300</v>
      </c>
      <c r="G6" s="8"/>
      <c r="H6" s="7"/>
      <c r="I6" s="7"/>
      <c r="J6" s="7">
        <v>4350</v>
      </c>
      <c r="K6" s="7"/>
      <c r="L6" s="7"/>
    </row>
    <row r="7" spans="1:12" ht="12.75" x14ac:dyDescent="0.2">
      <c r="A7" s="7">
        <v>3</v>
      </c>
      <c r="B7" s="7">
        <v>4500</v>
      </c>
      <c r="C7" s="8"/>
      <c r="D7" s="8"/>
      <c r="E7" s="7"/>
      <c r="F7" s="7">
        <v>4600</v>
      </c>
      <c r="G7" s="8"/>
      <c r="H7" s="7"/>
      <c r="I7" s="7"/>
      <c r="J7" s="7">
        <v>4700</v>
      </c>
      <c r="K7" s="7"/>
      <c r="L7" s="7"/>
    </row>
    <row r="8" spans="1:12" ht="12.75" x14ac:dyDescent="0.2">
      <c r="A8" s="7">
        <v>4</v>
      </c>
      <c r="B8" s="7">
        <v>4750</v>
      </c>
      <c r="C8" s="8"/>
      <c r="D8" s="7"/>
      <c r="E8" s="7"/>
      <c r="F8" s="7">
        <v>4900</v>
      </c>
      <c r="G8" s="8"/>
      <c r="H8" s="7"/>
      <c r="I8" s="7"/>
      <c r="J8" s="7">
        <v>5050</v>
      </c>
      <c r="K8" s="7"/>
      <c r="L8" s="7"/>
    </row>
    <row r="9" spans="1:12" ht="12.75" x14ac:dyDescent="0.2">
      <c r="A9" s="7">
        <v>5</v>
      </c>
      <c r="B9" s="7">
        <v>5000</v>
      </c>
      <c r="C9" s="8"/>
      <c r="D9" s="7"/>
      <c r="E9" s="7"/>
      <c r="F9" s="7">
        <v>5200</v>
      </c>
      <c r="G9" s="8"/>
      <c r="H9" s="7"/>
      <c r="I9" s="7"/>
      <c r="J9" s="7">
        <v>5400</v>
      </c>
      <c r="K9" s="7"/>
      <c r="L9" s="7"/>
    </row>
    <row r="10" spans="1:12" ht="12.75" x14ac:dyDescent="0.2">
      <c r="A10" s="7">
        <v>6</v>
      </c>
      <c r="B10" s="7">
        <v>5250</v>
      </c>
      <c r="C10" s="8"/>
      <c r="D10" s="7"/>
      <c r="E10" s="7"/>
      <c r="F10" s="7">
        <v>5500</v>
      </c>
      <c r="G10" s="8"/>
      <c r="H10" s="7"/>
      <c r="I10" s="7"/>
      <c r="J10" s="7">
        <v>5750</v>
      </c>
      <c r="K10" s="7"/>
      <c r="L10" s="7"/>
    </row>
    <row r="11" spans="1:12" ht="12.75" x14ac:dyDescent="0.2">
      <c r="A11" s="7">
        <v>7</v>
      </c>
      <c r="B11" s="7">
        <v>5500</v>
      </c>
      <c r="C11" s="8"/>
      <c r="D11" s="7"/>
      <c r="E11" s="7"/>
      <c r="F11" s="7">
        <v>5800</v>
      </c>
      <c r="G11" s="8"/>
      <c r="H11" s="7"/>
      <c r="I11" s="7"/>
      <c r="J11" s="7">
        <v>6100</v>
      </c>
      <c r="K11" s="7"/>
      <c r="L11" s="7"/>
    </row>
    <row r="12" spans="1:12" ht="12.75" x14ac:dyDescent="0.2">
      <c r="A12" s="7">
        <v>8</v>
      </c>
      <c r="B12" s="7">
        <v>5750</v>
      </c>
      <c r="C12" s="8"/>
      <c r="D12" s="7"/>
      <c r="E12" s="7"/>
      <c r="F12" s="7">
        <v>6100</v>
      </c>
      <c r="G12" s="8"/>
      <c r="H12" s="7"/>
      <c r="I12" s="7"/>
      <c r="J12" s="7">
        <v>6450</v>
      </c>
      <c r="K12" s="7"/>
      <c r="L12" s="7"/>
    </row>
    <row r="13" spans="1:12" ht="12.75" x14ac:dyDescent="0.2">
      <c r="A13" s="7">
        <v>9</v>
      </c>
      <c r="B13" s="7">
        <v>6000</v>
      </c>
      <c r="C13" s="8"/>
      <c r="D13" s="7"/>
      <c r="E13" s="7"/>
      <c r="F13" s="7">
        <v>6400</v>
      </c>
      <c r="G13" s="8"/>
      <c r="H13" s="7"/>
      <c r="I13" s="7"/>
      <c r="J13" s="7">
        <v>6800</v>
      </c>
      <c r="K13" s="7"/>
      <c r="L13" s="7"/>
    </row>
    <row r="14" spans="1:12" ht="12.75" x14ac:dyDescent="0.2">
      <c r="A14" s="7">
        <v>10</v>
      </c>
      <c r="B14" s="7">
        <v>6250</v>
      </c>
      <c r="C14" s="8"/>
      <c r="D14" s="7"/>
      <c r="E14" s="7"/>
      <c r="F14" s="7">
        <v>6700</v>
      </c>
      <c r="G14" s="8"/>
      <c r="H14" s="7"/>
      <c r="I14" s="7"/>
      <c r="J14" s="7">
        <v>7150</v>
      </c>
      <c r="K14" s="7"/>
      <c r="L14" s="7"/>
    </row>
    <row r="15" spans="1:12" ht="12.75" x14ac:dyDescent="0.2">
      <c r="A15" s="7">
        <v>11</v>
      </c>
      <c r="B15" s="7">
        <v>6500</v>
      </c>
      <c r="C15" s="8"/>
      <c r="D15" s="7"/>
      <c r="E15" s="7"/>
      <c r="F15" s="7">
        <v>7000</v>
      </c>
      <c r="G15" s="8"/>
      <c r="H15" s="7"/>
      <c r="I15" s="7"/>
      <c r="J15" s="7">
        <v>7500</v>
      </c>
      <c r="K15" s="7"/>
      <c r="L15" s="7"/>
    </row>
    <row r="16" spans="1:12" ht="12.75" x14ac:dyDescent="0.2">
      <c r="A16" s="7">
        <v>12</v>
      </c>
      <c r="B16" s="7">
        <v>6750</v>
      </c>
      <c r="C16" s="8"/>
      <c r="D16" s="7"/>
      <c r="E16" s="7"/>
      <c r="F16" s="7">
        <v>7300</v>
      </c>
      <c r="G16" s="8"/>
      <c r="H16" s="7"/>
      <c r="I16" s="7"/>
      <c r="J16" s="7">
        <v>7850</v>
      </c>
      <c r="K16" s="7"/>
      <c r="L16" s="7"/>
    </row>
    <row r="17" spans="1:12" ht="15" x14ac:dyDescent="0.25">
      <c r="A17" s="7">
        <v>13</v>
      </c>
      <c r="B17" s="7">
        <v>7000</v>
      </c>
      <c r="C17" s="8"/>
      <c r="D17" s="7"/>
      <c r="E17" s="7"/>
      <c r="F17" s="7">
        <v>7600</v>
      </c>
      <c r="G17" s="8"/>
      <c r="H17" s="7"/>
      <c r="I17" s="7"/>
      <c r="J17" s="7">
        <v>8200</v>
      </c>
      <c r="K17" s="13"/>
      <c r="L17" s="13"/>
    </row>
    <row r="18" spans="1:12" ht="15" x14ac:dyDescent="0.25">
      <c r="A18" s="7">
        <v>14</v>
      </c>
      <c r="B18" s="7">
        <v>7250</v>
      </c>
      <c r="C18" s="8"/>
      <c r="D18" s="7"/>
      <c r="E18" s="7"/>
      <c r="F18" s="7">
        <v>7900</v>
      </c>
      <c r="G18" s="8"/>
      <c r="H18" s="7"/>
      <c r="I18" s="7"/>
      <c r="J18" s="7">
        <v>8550</v>
      </c>
      <c r="K18" s="13"/>
      <c r="L18" s="13"/>
    </row>
    <row r="19" spans="1:12" ht="15" x14ac:dyDescent="0.25">
      <c r="A19" s="7">
        <v>15</v>
      </c>
      <c r="B19" s="7">
        <v>7500</v>
      </c>
      <c r="C19" s="8"/>
      <c r="D19" s="7"/>
      <c r="E19" s="7"/>
      <c r="F19" s="7">
        <v>8200</v>
      </c>
      <c r="G19" s="8"/>
      <c r="H19" s="7"/>
      <c r="I19" s="7"/>
      <c r="J19" s="7">
        <v>8900</v>
      </c>
      <c r="K19" s="13"/>
      <c r="L19" s="13"/>
    </row>
    <row r="20" spans="1:12" ht="15" x14ac:dyDescent="0.25">
      <c r="A20" s="7">
        <v>16</v>
      </c>
      <c r="B20" s="7">
        <v>7750</v>
      </c>
      <c r="C20" s="8"/>
      <c r="D20" s="7"/>
      <c r="E20" s="7"/>
      <c r="F20" s="7">
        <v>8500</v>
      </c>
      <c r="G20" s="8"/>
      <c r="H20" s="7"/>
      <c r="I20" s="7"/>
      <c r="J20" s="7">
        <v>9250</v>
      </c>
      <c r="K20" s="13"/>
      <c r="L20" s="13"/>
    </row>
    <row r="21" spans="1:12" ht="15" x14ac:dyDescent="0.25">
      <c r="A21" s="7">
        <v>17</v>
      </c>
      <c r="B21" s="7">
        <v>8000</v>
      </c>
      <c r="C21" s="8"/>
      <c r="D21" s="7"/>
      <c r="E21" s="7"/>
      <c r="F21" s="7">
        <v>8800</v>
      </c>
      <c r="G21" s="8"/>
      <c r="H21" s="7"/>
      <c r="I21" s="7"/>
      <c r="J21" s="7">
        <v>9600</v>
      </c>
      <c r="K21" s="13"/>
      <c r="L21" s="13"/>
    </row>
    <row r="22" spans="1:12" ht="15" x14ac:dyDescent="0.25">
      <c r="A22" s="7">
        <v>18</v>
      </c>
      <c r="B22" s="7">
        <v>8250</v>
      </c>
      <c r="C22" s="8"/>
      <c r="D22" s="7"/>
      <c r="E22" s="7"/>
      <c r="F22" s="7">
        <v>9100</v>
      </c>
      <c r="G22" s="8"/>
      <c r="H22" s="7"/>
      <c r="I22" s="7"/>
      <c r="J22" s="7">
        <v>9950</v>
      </c>
      <c r="K22" s="13"/>
      <c r="L22" s="13"/>
    </row>
    <row r="23" spans="1:12" ht="15" x14ac:dyDescent="0.25">
      <c r="A23" s="7">
        <v>19</v>
      </c>
      <c r="B23" s="7">
        <v>8500</v>
      </c>
      <c r="C23" s="8"/>
      <c r="D23" s="7"/>
      <c r="E23" s="7"/>
      <c r="F23" s="7">
        <v>9400</v>
      </c>
      <c r="G23" s="8"/>
      <c r="H23" s="7"/>
      <c r="I23" s="7"/>
      <c r="J23" s="7">
        <v>10300</v>
      </c>
      <c r="K23" s="13"/>
      <c r="L23" s="13"/>
    </row>
    <row r="24" spans="1:12" ht="15" x14ac:dyDescent="0.25">
      <c r="A24" s="7">
        <v>20</v>
      </c>
      <c r="B24" s="7">
        <v>8750</v>
      </c>
      <c r="C24" s="8"/>
      <c r="D24" s="7"/>
      <c r="E24" s="7"/>
      <c r="F24" s="7">
        <v>9700</v>
      </c>
      <c r="G24" s="8"/>
      <c r="H24" s="7"/>
      <c r="I24" s="7"/>
      <c r="J24" s="7">
        <v>10650</v>
      </c>
      <c r="K24" s="13"/>
      <c r="L24" s="13"/>
    </row>
    <row r="25" spans="1:12" ht="15" x14ac:dyDescent="0.25">
      <c r="A25" s="7">
        <v>21</v>
      </c>
      <c r="B25" s="7">
        <v>9000</v>
      </c>
      <c r="C25" s="8"/>
      <c r="D25" s="7"/>
      <c r="E25" s="7"/>
      <c r="F25" s="7">
        <v>10000</v>
      </c>
      <c r="G25" s="8"/>
      <c r="H25" s="7"/>
      <c r="I25" s="7"/>
      <c r="J25" s="7">
        <v>11000</v>
      </c>
      <c r="K25" s="13"/>
      <c r="L25" s="13"/>
    </row>
    <row r="26" spans="1:12" ht="15" x14ac:dyDescent="0.25">
      <c r="A26" s="7">
        <v>22</v>
      </c>
      <c r="B26" s="7">
        <v>9250</v>
      </c>
      <c r="C26" s="8"/>
      <c r="D26" s="7"/>
      <c r="E26" s="7"/>
      <c r="F26" s="7">
        <v>10300</v>
      </c>
      <c r="G26" s="8"/>
      <c r="H26" s="7"/>
      <c r="I26" s="7"/>
      <c r="J26" s="7">
        <v>11350</v>
      </c>
      <c r="K26" s="13"/>
      <c r="L26" s="13"/>
    </row>
    <row r="27" spans="1:12" ht="15" x14ac:dyDescent="0.25">
      <c r="A27" s="7">
        <v>23</v>
      </c>
      <c r="B27" s="7">
        <v>9500</v>
      </c>
      <c r="C27" s="8"/>
      <c r="D27" s="7"/>
      <c r="E27" s="7"/>
      <c r="F27" s="7">
        <v>10600</v>
      </c>
      <c r="G27" s="8"/>
      <c r="H27" s="7"/>
      <c r="I27" s="7"/>
      <c r="J27" s="7">
        <v>11700</v>
      </c>
      <c r="K27" s="13"/>
      <c r="L27" s="13"/>
    </row>
    <row r="28" spans="1:12" ht="15" x14ac:dyDescent="0.25">
      <c r="A28" s="7">
        <v>24</v>
      </c>
      <c r="B28" s="7">
        <v>9750</v>
      </c>
      <c r="C28" s="8"/>
      <c r="D28" s="7"/>
      <c r="E28" s="7"/>
      <c r="F28" s="7">
        <v>10900</v>
      </c>
      <c r="G28" s="8"/>
      <c r="H28" s="7"/>
      <c r="I28" s="7"/>
      <c r="J28" s="7">
        <v>12050</v>
      </c>
      <c r="K28" s="13"/>
      <c r="L28" s="13"/>
    </row>
    <row r="29" spans="1:12" ht="15" x14ac:dyDescent="0.25">
      <c r="A29" s="7">
        <v>25</v>
      </c>
      <c r="B29" s="7">
        <v>10000</v>
      </c>
      <c r="C29" s="8"/>
      <c r="D29" s="7"/>
      <c r="E29" s="7"/>
      <c r="F29" s="7">
        <v>11200</v>
      </c>
      <c r="G29" s="8"/>
      <c r="H29" s="7"/>
      <c r="I29" s="7"/>
      <c r="J29" s="7">
        <v>12400</v>
      </c>
      <c r="K29" s="13"/>
      <c r="L29" s="13"/>
    </row>
    <row r="30" spans="1:12" ht="15" x14ac:dyDescent="0.25">
      <c r="A30" s="7">
        <v>26</v>
      </c>
      <c r="B30" s="7">
        <v>10250</v>
      </c>
      <c r="C30" s="8"/>
      <c r="D30" s="7"/>
      <c r="E30" s="7"/>
      <c r="F30" s="7">
        <v>11500</v>
      </c>
      <c r="G30" s="8"/>
      <c r="H30" s="7"/>
      <c r="I30" s="7"/>
      <c r="J30" s="7">
        <v>12750</v>
      </c>
      <c r="K30" s="13"/>
      <c r="L30" s="13"/>
    </row>
    <row r="31" spans="1:12" ht="15" x14ac:dyDescent="0.25">
      <c r="A31" s="7">
        <v>27</v>
      </c>
      <c r="B31" s="7">
        <v>10500</v>
      </c>
      <c r="C31" s="8"/>
      <c r="D31" s="7"/>
      <c r="E31" s="7"/>
      <c r="F31" s="7">
        <v>11800</v>
      </c>
      <c r="G31" s="8"/>
      <c r="H31" s="7"/>
      <c r="I31" s="7"/>
      <c r="J31" s="7">
        <v>13100</v>
      </c>
      <c r="K31" s="13"/>
      <c r="L31" s="13"/>
    </row>
    <row r="32" spans="1:12" ht="15" x14ac:dyDescent="0.25">
      <c r="A32" s="7">
        <v>28</v>
      </c>
      <c r="B32" s="7">
        <v>10750</v>
      </c>
      <c r="C32" s="8"/>
      <c r="D32" s="7"/>
      <c r="E32" s="7"/>
      <c r="F32" s="7">
        <v>12100</v>
      </c>
      <c r="G32" s="8"/>
      <c r="H32" s="7"/>
      <c r="I32" s="7"/>
      <c r="J32" s="7">
        <v>13450</v>
      </c>
      <c r="K32" s="13"/>
      <c r="L32" s="13"/>
    </row>
    <row r="33" spans="1:12" ht="12.75" x14ac:dyDescent="0.2">
      <c r="A33" s="7">
        <v>29</v>
      </c>
      <c r="B33" s="7">
        <v>11000</v>
      </c>
      <c r="C33" s="8"/>
      <c r="D33" s="7"/>
      <c r="E33" s="7"/>
      <c r="F33" s="7">
        <v>12400</v>
      </c>
      <c r="G33" s="8"/>
      <c r="H33" s="7"/>
      <c r="I33" s="7"/>
      <c r="J33" s="7">
        <v>13800</v>
      </c>
      <c r="K33" s="7"/>
      <c r="L33" s="7"/>
    </row>
    <row r="34" spans="1:12" ht="12.75" x14ac:dyDescent="0.2">
      <c r="A34" s="7">
        <v>30</v>
      </c>
      <c r="B34" s="7">
        <v>11250</v>
      </c>
      <c r="C34" s="8"/>
      <c r="D34" s="7"/>
      <c r="E34" s="7"/>
      <c r="F34" s="7">
        <v>12700</v>
      </c>
      <c r="G34" s="8"/>
      <c r="H34" s="7"/>
      <c r="I34" s="7"/>
      <c r="J34" s="7">
        <v>14150</v>
      </c>
      <c r="K34" s="7"/>
      <c r="L34" s="7"/>
    </row>
    <row r="35" spans="1:12" ht="12.75" x14ac:dyDescent="0.2">
      <c r="A35" s="7">
        <v>31</v>
      </c>
      <c r="B35" s="7">
        <v>11500</v>
      </c>
      <c r="C35" s="8"/>
      <c r="D35" s="7"/>
      <c r="E35" s="7"/>
      <c r="F35" s="7">
        <v>13000</v>
      </c>
      <c r="G35" s="8"/>
      <c r="H35" s="7"/>
      <c r="I35" s="7"/>
      <c r="J35" s="7">
        <v>14500</v>
      </c>
      <c r="K35" s="7"/>
      <c r="L35" s="7"/>
    </row>
    <row r="36" spans="1:12" ht="12.75" x14ac:dyDescent="0.2">
      <c r="A36" s="7">
        <v>32</v>
      </c>
      <c r="B36" s="7">
        <v>11750</v>
      </c>
      <c r="C36" s="8"/>
      <c r="D36" s="7"/>
      <c r="E36" s="7"/>
      <c r="F36" s="7">
        <v>13300</v>
      </c>
      <c r="G36" s="8"/>
      <c r="H36" s="7"/>
      <c r="I36" s="7"/>
      <c r="J36" s="7">
        <v>14850</v>
      </c>
      <c r="K36" s="7">
        <v>940</v>
      </c>
      <c r="L36" s="7">
        <v>940</v>
      </c>
    </row>
    <row r="37" spans="1:12" ht="12.75" x14ac:dyDescent="0.2">
      <c r="A37" s="7">
        <v>33</v>
      </c>
      <c r="B37" s="7">
        <v>12000</v>
      </c>
      <c r="C37" s="8"/>
      <c r="D37" s="7"/>
      <c r="E37" s="7"/>
      <c r="F37" s="7">
        <v>13600</v>
      </c>
      <c r="G37" s="8"/>
      <c r="H37" s="7"/>
      <c r="I37" s="7"/>
      <c r="J37" s="7">
        <v>15200</v>
      </c>
      <c r="K37" s="7">
        <v>954</v>
      </c>
      <c r="L37" s="7">
        <v>1894</v>
      </c>
    </row>
    <row r="38" spans="1:12" ht="12.75" x14ac:dyDescent="0.2">
      <c r="A38" s="7">
        <v>34</v>
      </c>
      <c r="B38" s="7">
        <v>12250</v>
      </c>
      <c r="C38" s="8"/>
      <c r="D38" s="7"/>
      <c r="E38" s="7"/>
      <c r="F38" s="7">
        <v>13900</v>
      </c>
      <c r="G38" s="8"/>
      <c r="H38" s="7"/>
      <c r="I38" s="7"/>
      <c r="J38" s="7">
        <v>15550</v>
      </c>
      <c r="K38" s="7">
        <v>968</v>
      </c>
      <c r="L38" s="7">
        <v>2862</v>
      </c>
    </row>
    <row r="39" spans="1:12" ht="12.75" x14ac:dyDescent="0.2">
      <c r="A39" s="7">
        <v>35</v>
      </c>
      <c r="B39" s="7">
        <v>12500</v>
      </c>
      <c r="C39" s="8"/>
      <c r="D39" s="7"/>
      <c r="E39" s="7"/>
      <c r="F39" s="7">
        <v>14200</v>
      </c>
      <c r="G39" s="8"/>
      <c r="H39" s="7"/>
      <c r="I39" s="7"/>
      <c r="J39" s="7">
        <v>15900</v>
      </c>
      <c r="K39" s="7">
        <v>982</v>
      </c>
      <c r="L39" s="7">
        <v>3844</v>
      </c>
    </row>
    <row r="40" spans="1:12" ht="12.75" x14ac:dyDescent="0.2">
      <c r="A40" s="7">
        <v>36</v>
      </c>
      <c r="B40" s="7">
        <v>12750</v>
      </c>
      <c r="C40" s="8"/>
      <c r="D40" s="7"/>
      <c r="E40" s="7"/>
      <c r="F40" s="7">
        <v>14500</v>
      </c>
      <c r="G40" s="8"/>
      <c r="H40" s="7"/>
      <c r="I40" s="7"/>
      <c r="J40" s="7">
        <v>16250</v>
      </c>
      <c r="K40" s="7">
        <v>996</v>
      </c>
      <c r="L40" s="7">
        <v>4840</v>
      </c>
    </row>
    <row r="41" spans="1:12" ht="12.75" x14ac:dyDescent="0.2">
      <c r="A41" s="7">
        <v>37</v>
      </c>
      <c r="B41" s="7">
        <v>13000</v>
      </c>
      <c r="C41" s="8"/>
      <c r="D41" s="7"/>
      <c r="E41" s="7"/>
      <c r="F41" s="7">
        <v>14800</v>
      </c>
      <c r="G41" s="8"/>
      <c r="H41" s="7"/>
      <c r="I41" s="7"/>
      <c r="J41" s="7">
        <v>16600</v>
      </c>
      <c r="K41" s="7">
        <v>1010</v>
      </c>
      <c r="L41" s="7">
        <v>5850</v>
      </c>
    </row>
    <row r="42" spans="1:12" ht="12.75" x14ac:dyDescent="0.2">
      <c r="A42" s="7">
        <v>38</v>
      </c>
      <c r="B42" s="7">
        <v>13250</v>
      </c>
      <c r="C42" s="8"/>
      <c r="D42" s="7"/>
      <c r="E42" s="7"/>
      <c r="F42" s="7">
        <v>15100</v>
      </c>
      <c r="G42" s="7">
        <v>790</v>
      </c>
      <c r="H42" s="7">
        <v>790</v>
      </c>
      <c r="I42" s="7"/>
      <c r="J42" s="7">
        <v>16950</v>
      </c>
      <c r="K42" s="7">
        <v>1024</v>
      </c>
      <c r="L42" s="7">
        <v>6874</v>
      </c>
    </row>
    <row r="43" spans="1:12" ht="12.75" x14ac:dyDescent="0.2">
      <c r="A43" s="7">
        <v>39</v>
      </c>
      <c r="B43" s="7">
        <v>13500</v>
      </c>
      <c r="C43" s="8"/>
      <c r="D43" s="7"/>
      <c r="E43" s="7"/>
      <c r="F43" s="7">
        <v>15400</v>
      </c>
      <c r="G43" s="7">
        <v>800</v>
      </c>
      <c r="H43" s="7">
        <v>1590</v>
      </c>
      <c r="I43" s="7"/>
      <c r="J43" s="7">
        <v>17300</v>
      </c>
      <c r="K43" s="7">
        <v>1038</v>
      </c>
      <c r="L43" s="7">
        <v>7912</v>
      </c>
    </row>
    <row r="44" spans="1:12" ht="12.75" x14ac:dyDescent="0.2">
      <c r="A44" s="7">
        <v>40</v>
      </c>
      <c r="B44" s="7">
        <v>13750</v>
      </c>
      <c r="C44" s="8"/>
      <c r="D44" s="7"/>
      <c r="E44" s="7"/>
      <c r="F44" s="7">
        <v>15700</v>
      </c>
      <c r="G44" s="7">
        <v>810</v>
      </c>
      <c r="H44" s="7">
        <v>2400</v>
      </c>
      <c r="I44" s="7"/>
      <c r="J44" s="7">
        <v>17650</v>
      </c>
      <c r="K44" s="7">
        <v>1052</v>
      </c>
      <c r="L44" s="7">
        <v>8964</v>
      </c>
    </row>
    <row r="45" spans="1:12" ht="12.75" x14ac:dyDescent="0.2">
      <c r="A45" s="7">
        <v>41</v>
      </c>
      <c r="B45" s="7">
        <v>14000</v>
      </c>
      <c r="C45" s="8"/>
      <c r="D45" s="7"/>
      <c r="E45" s="7"/>
      <c r="F45" s="7">
        <v>16000</v>
      </c>
      <c r="G45" s="7">
        <v>820</v>
      </c>
      <c r="H45" s="7">
        <v>3220</v>
      </c>
      <c r="I45" s="7"/>
      <c r="J45" s="7">
        <v>18000</v>
      </c>
      <c r="K45" s="7">
        <v>1066</v>
      </c>
      <c r="L45" s="7">
        <v>10030</v>
      </c>
    </row>
    <row r="46" spans="1:12" ht="12.75" x14ac:dyDescent="0.2">
      <c r="A46" s="7">
        <v>42</v>
      </c>
      <c r="B46" s="7">
        <v>14250</v>
      </c>
      <c r="C46" s="8"/>
      <c r="D46" s="7"/>
      <c r="E46" s="7"/>
      <c r="F46" s="7">
        <v>16300</v>
      </c>
      <c r="G46" s="7">
        <v>830</v>
      </c>
      <c r="H46" s="7">
        <v>4050</v>
      </c>
      <c r="I46" s="7"/>
      <c r="J46" s="7">
        <v>18350</v>
      </c>
      <c r="K46" s="7">
        <v>1080</v>
      </c>
      <c r="L46" s="7">
        <v>11110</v>
      </c>
    </row>
    <row r="47" spans="1:12" ht="12.75" x14ac:dyDescent="0.2">
      <c r="A47" s="7">
        <v>43</v>
      </c>
      <c r="B47" s="7">
        <v>14500</v>
      </c>
      <c r="C47" s="8"/>
      <c r="D47" s="7"/>
      <c r="E47" s="7"/>
      <c r="F47" s="7">
        <v>16600</v>
      </c>
      <c r="G47" s="7">
        <v>840</v>
      </c>
      <c r="H47" s="7">
        <v>4890</v>
      </c>
      <c r="I47" s="7"/>
      <c r="J47" s="7">
        <v>18700</v>
      </c>
      <c r="K47" s="7">
        <v>1094</v>
      </c>
      <c r="L47" s="7">
        <v>12204</v>
      </c>
    </row>
    <row r="48" spans="1:12" ht="12.75" x14ac:dyDescent="0.2">
      <c r="A48" s="7">
        <v>44</v>
      </c>
      <c r="B48" s="7">
        <v>14750</v>
      </c>
      <c r="C48" s="8"/>
      <c r="D48" s="7"/>
      <c r="E48" s="7"/>
      <c r="F48" s="7">
        <v>16900</v>
      </c>
      <c r="G48" s="7">
        <v>850</v>
      </c>
      <c r="H48" s="7">
        <v>5740</v>
      </c>
      <c r="I48" s="7"/>
      <c r="J48" s="7">
        <v>19050</v>
      </c>
      <c r="K48" s="7">
        <v>1108</v>
      </c>
      <c r="L48" s="7">
        <v>13312</v>
      </c>
    </row>
    <row r="49" spans="1:12" ht="12.75" x14ac:dyDescent="0.2">
      <c r="A49" s="7">
        <v>45</v>
      </c>
      <c r="B49" s="7">
        <v>15000</v>
      </c>
      <c r="C49" s="7">
        <v>670</v>
      </c>
      <c r="D49" s="7"/>
      <c r="E49" s="7"/>
      <c r="F49" s="7">
        <v>17200</v>
      </c>
      <c r="G49" s="7">
        <v>860</v>
      </c>
      <c r="H49" s="7">
        <v>6600</v>
      </c>
      <c r="I49" s="7"/>
      <c r="J49" s="7">
        <v>19400</v>
      </c>
      <c r="K49" s="7">
        <v>1122</v>
      </c>
      <c r="L49" s="7">
        <v>14434</v>
      </c>
    </row>
    <row r="50" spans="1:12" ht="12.75" x14ac:dyDescent="0.2">
      <c r="A50" s="7">
        <v>46</v>
      </c>
      <c r="B50" s="7">
        <v>15250</v>
      </c>
      <c r="C50" s="7">
        <v>677</v>
      </c>
      <c r="D50" s="7">
        <v>1347</v>
      </c>
      <c r="E50" s="7"/>
      <c r="F50" s="7">
        <v>17500</v>
      </c>
      <c r="G50" s="7">
        <v>870</v>
      </c>
      <c r="H50" s="7">
        <v>7470</v>
      </c>
      <c r="I50" s="7"/>
      <c r="J50" s="7">
        <v>19750</v>
      </c>
      <c r="K50" s="7">
        <v>1136</v>
      </c>
      <c r="L50" s="7">
        <v>15570</v>
      </c>
    </row>
    <row r="51" spans="1:12" ht="12.75" x14ac:dyDescent="0.2">
      <c r="A51" s="7">
        <v>47</v>
      </c>
      <c r="B51" s="7">
        <v>15500</v>
      </c>
      <c r="C51" s="7">
        <v>684</v>
      </c>
      <c r="D51" s="7">
        <v>2031</v>
      </c>
      <c r="E51" s="7"/>
      <c r="F51" s="7">
        <v>17800</v>
      </c>
      <c r="G51" s="7">
        <v>880</v>
      </c>
      <c r="H51" s="7">
        <v>8350</v>
      </c>
      <c r="I51" s="7"/>
      <c r="J51" s="7">
        <v>20100</v>
      </c>
      <c r="K51" s="7">
        <v>1150</v>
      </c>
      <c r="L51" s="7">
        <v>16720</v>
      </c>
    </row>
    <row r="52" spans="1:12" ht="12.75" x14ac:dyDescent="0.2">
      <c r="A52" s="7">
        <v>48</v>
      </c>
      <c r="B52" s="7">
        <v>15750</v>
      </c>
      <c r="C52" s="7">
        <v>691</v>
      </c>
      <c r="D52" s="7">
        <v>2722</v>
      </c>
      <c r="E52" s="7"/>
      <c r="F52" s="7">
        <v>18100</v>
      </c>
      <c r="G52" s="7">
        <v>890</v>
      </c>
      <c r="H52" s="7">
        <v>9240</v>
      </c>
      <c r="I52" s="7"/>
      <c r="J52" s="7">
        <v>20450</v>
      </c>
      <c r="K52" s="7">
        <v>1164</v>
      </c>
      <c r="L52" s="7">
        <v>17884</v>
      </c>
    </row>
    <row r="53" spans="1:12" ht="12.75" x14ac:dyDescent="0.2">
      <c r="A53" s="7">
        <v>49</v>
      </c>
      <c r="B53" s="7">
        <v>16000</v>
      </c>
      <c r="C53" s="7">
        <v>698</v>
      </c>
      <c r="D53" s="7">
        <v>3420</v>
      </c>
      <c r="E53" s="7"/>
      <c r="F53" s="7">
        <v>18400</v>
      </c>
      <c r="G53" s="7">
        <v>900</v>
      </c>
      <c r="H53" s="7">
        <v>10140</v>
      </c>
      <c r="I53" s="7"/>
      <c r="J53" s="7">
        <v>20800</v>
      </c>
      <c r="K53" s="7">
        <v>1178</v>
      </c>
      <c r="L53" s="7">
        <v>19062</v>
      </c>
    </row>
    <row r="54" spans="1:12" ht="12.75" x14ac:dyDescent="0.2">
      <c r="A54" s="7">
        <v>50</v>
      </c>
      <c r="B54" s="7">
        <v>16250</v>
      </c>
      <c r="C54" s="7">
        <v>705</v>
      </c>
      <c r="D54" s="7">
        <v>4125</v>
      </c>
      <c r="E54" s="7"/>
      <c r="F54" s="7">
        <v>18700</v>
      </c>
      <c r="G54" s="7">
        <v>910</v>
      </c>
      <c r="H54" s="7">
        <v>11050</v>
      </c>
      <c r="I54" s="7"/>
      <c r="J54" s="7">
        <v>21150</v>
      </c>
      <c r="K54" s="7">
        <v>1192</v>
      </c>
      <c r="L54" s="7">
        <v>20254</v>
      </c>
    </row>
    <row r="55" spans="1:12" ht="12.75" x14ac:dyDescent="0.2">
      <c r="A55" s="7">
        <v>51</v>
      </c>
      <c r="B55" s="7">
        <v>16500</v>
      </c>
      <c r="C55" s="7">
        <v>712</v>
      </c>
      <c r="D55" s="7">
        <v>4837</v>
      </c>
      <c r="E55" s="7"/>
      <c r="F55" s="7">
        <v>19000</v>
      </c>
      <c r="G55" s="7">
        <v>920</v>
      </c>
      <c r="H55" s="7">
        <v>11970</v>
      </c>
      <c r="I55" s="7"/>
      <c r="J55" s="7">
        <v>21500</v>
      </c>
      <c r="K55" s="7">
        <v>1206</v>
      </c>
      <c r="L55" s="7">
        <v>21460</v>
      </c>
    </row>
    <row r="56" spans="1:12" ht="12.75" x14ac:dyDescent="0.2">
      <c r="A56" s="7">
        <v>52</v>
      </c>
      <c r="B56" s="7">
        <v>16750</v>
      </c>
      <c r="C56" s="7">
        <v>719</v>
      </c>
      <c r="D56" s="7">
        <v>5556</v>
      </c>
      <c r="E56" s="7"/>
      <c r="F56" s="7">
        <v>19300</v>
      </c>
      <c r="G56" s="7">
        <v>930</v>
      </c>
      <c r="H56" s="7">
        <v>12900</v>
      </c>
      <c r="I56" s="7"/>
      <c r="J56" s="7">
        <v>21850</v>
      </c>
      <c r="K56" s="7">
        <v>1220</v>
      </c>
      <c r="L56" s="7">
        <v>22680</v>
      </c>
    </row>
    <row r="57" spans="1:12" ht="12.75" x14ac:dyDescent="0.2">
      <c r="A57" s="7">
        <v>53</v>
      </c>
      <c r="B57" s="7">
        <v>17000</v>
      </c>
      <c r="C57" s="7">
        <v>726</v>
      </c>
      <c r="D57" s="7">
        <v>6282</v>
      </c>
      <c r="E57" s="7"/>
      <c r="F57" s="7">
        <v>19600</v>
      </c>
      <c r="G57" s="7">
        <v>940</v>
      </c>
      <c r="H57" s="7">
        <v>13840</v>
      </c>
      <c r="I57" s="7"/>
      <c r="J57" s="7">
        <v>22200</v>
      </c>
      <c r="K57" s="7">
        <v>1234</v>
      </c>
      <c r="L57" s="7">
        <v>23914</v>
      </c>
    </row>
    <row r="58" spans="1:12" ht="12.75" x14ac:dyDescent="0.2">
      <c r="A58" s="7">
        <v>54</v>
      </c>
      <c r="B58" s="7">
        <v>17250</v>
      </c>
      <c r="C58" s="7">
        <v>733</v>
      </c>
      <c r="D58" s="7">
        <v>7015</v>
      </c>
      <c r="E58" s="7"/>
      <c r="F58" s="7">
        <v>19900</v>
      </c>
      <c r="G58" s="7">
        <v>950</v>
      </c>
      <c r="H58" s="7">
        <v>14790</v>
      </c>
      <c r="I58" s="7"/>
      <c r="J58" s="7">
        <v>22550</v>
      </c>
      <c r="K58" s="7">
        <v>1248</v>
      </c>
      <c r="L58" s="7">
        <v>25162</v>
      </c>
    </row>
    <row r="59" spans="1:12" ht="12.75" x14ac:dyDescent="0.2">
      <c r="A59" s="7">
        <v>55</v>
      </c>
      <c r="B59" s="7">
        <v>17500</v>
      </c>
      <c r="C59" s="7">
        <v>740</v>
      </c>
      <c r="D59" s="7">
        <v>7755</v>
      </c>
      <c r="E59" s="7"/>
      <c r="F59" s="7">
        <v>20200</v>
      </c>
      <c r="G59" s="7">
        <v>960</v>
      </c>
      <c r="H59" s="7">
        <v>15750</v>
      </c>
      <c r="I59" s="7"/>
      <c r="J59" s="7">
        <v>22900</v>
      </c>
      <c r="K59" s="7">
        <v>1262</v>
      </c>
      <c r="L59" s="7">
        <v>26424</v>
      </c>
    </row>
    <row r="60" spans="1:12" ht="12.75" x14ac:dyDescent="0.2">
      <c r="A60" s="7">
        <v>56</v>
      </c>
      <c r="B60" s="7">
        <v>17750</v>
      </c>
      <c r="C60" s="7">
        <v>747</v>
      </c>
      <c r="D60" s="7">
        <v>8502</v>
      </c>
      <c r="E60" s="7"/>
      <c r="F60" s="7">
        <v>20500</v>
      </c>
      <c r="G60" s="7">
        <v>970</v>
      </c>
      <c r="H60" s="7">
        <v>16720</v>
      </c>
      <c r="I60" s="7"/>
      <c r="J60" s="7">
        <v>23250</v>
      </c>
      <c r="K60" s="7">
        <v>1276</v>
      </c>
      <c r="L60" s="7">
        <v>27700</v>
      </c>
    </row>
    <row r="61" spans="1:12" ht="12.75" x14ac:dyDescent="0.2">
      <c r="A61" s="7">
        <v>57</v>
      </c>
      <c r="B61" s="7">
        <v>18000</v>
      </c>
      <c r="C61" s="7">
        <v>754</v>
      </c>
      <c r="D61" s="7">
        <v>9256</v>
      </c>
      <c r="E61" s="7"/>
      <c r="F61" s="7">
        <v>20800</v>
      </c>
      <c r="G61" s="7">
        <v>980</v>
      </c>
      <c r="H61" s="7">
        <v>17700</v>
      </c>
      <c r="I61" s="7"/>
      <c r="J61" s="7">
        <v>23600</v>
      </c>
      <c r="K61" s="7">
        <v>1290</v>
      </c>
      <c r="L61" s="7">
        <v>28990</v>
      </c>
    </row>
    <row r="62" spans="1:12" ht="12.75" x14ac:dyDescent="0.2">
      <c r="A62" s="7">
        <v>58</v>
      </c>
      <c r="B62" s="7">
        <v>18250</v>
      </c>
      <c r="C62" s="7">
        <v>761</v>
      </c>
      <c r="D62" s="7">
        <v>10017</v>
      </c>
      <c r="E62" s="7"/>
      <c r="F62" s="7">
        <v>21100</v>
      </c>
      <c r="G62" s="7">
        <v>990</v>
      </c>
      <c r="H62" s="7">
        <v>18690</v>
      </c>
      <c r="I62" s="7"/>
      <c r="J62" s="7">
        <v>23950</v>
      </c>
      <c r="K62" s="7">
        <v>1304</v>
      </c>
      <c r="L62" s="7">
        <v>30294</v>
      </c>
    </row>
    <row r="63" spans="1:12" ht="12.75" x14ac:dyDescent="0.2">
      <c r="A63" s="7">
        <v>59</v>
      </c>
      <c r="B63" s="7">
        <v>18500</v>
      </c>
      <c r="C63" s="7">
        <v>768</v>
      </c>
      <c r="D63" s="7">
        <v>10785</v>
      </c>
      <c r="E63" s="7"/>
      <c r="F63" s="7">
        <v>21400</v>
      </c>
      <c r="G63" s="7">
        <v>1000</v>
      </c>
      <c r="H63" s="7">
        <v>19690</v>
      </c>
      <c r="I63" s="7"/>
      <c r="J63" s="7">
        <v>24300</v>
      </c>
      <c r="K63" s="7">
        <v>1318</v>
      </c>
      <c r="L63" s="7">
        <v>31612</v>
      </c>
    </row>
    <row r="64" spans="1:12" ht="12.75" x14ac:dyDescent="0.2">
      <c r="A64" s="7">
        <v>60</v>
      </c>
      <c r="B64" s="7">
        <v>18750</v>
      </c>
      <c r="C64" s="7">
        <v>775</v>
      </c>
      <c r="D64" s="7">
        <v>11560</v>
      </c>
      <c r="E64" s="7"/>
      <c r="F64" s="7">
        <v>21700</v>
      </c>
      <c r="G64" s="7">
        <v>1010</v>
      </c>
      <c r="H64" s="7">
        <v>20700</v>
      </c>
      <c r="I64" s="7"/>
      <c r="J64" s="7">
        <v>24650</v>
      </c>
      <c r="K64" s="7">
        <v>1332</v>
      </c>
      <c r="L64" s="7">
        <v>32944</v>
      </c>
    </row>
    <row r="65" spans="1:12" ht="12.75" x14ac:dyDescent="0.2">
      <c r="A65" s="7">
        <v>61</v>
      </c>
      <c r="B65" s="7">
        <v>19000</v>
      </c>
      <c r="C65" s="7">
        <v>782</v>
      </c>
      <c r="D65" s="7">
        <v>12342</v>
      </c>
      <c r="E65" s="7"/>
      <c r="F65" s="7">
        <v>22000</v>
      </c>
      <c r="G65" s="7">
        <v>1020</v>
      </c>
      <c r="H65" s="7">
        <v>21720</v>
      </c>
      <c r="I65" s="7"/>
      <c r="J65" s="7">
        <v>25000</v>
      </c>
      <c r="K65" s="7">
        <v>1346</v>
      </c>
      <c r="L65" s="7">
        <v>34290</v>
      </c>
    </row>
    <row r="66" spans="1:12" ht="12.75" x14ac:dyDescent="0.2">
      <c r="A66" s="7">
        <v>62</v>
      </c>
      <c r="B66" s="7">
        <v>19250</v>
      </c>
      <c r="C66" s="7">
        <v>789</v>
      </c>
      <c r="D66" s="7">
        <v>13131</v>
      </c>
      <c r="E66" s="7"/>
      <c r="F66" s="7">
        <v>22300</v>
      </c>
      <c r="G66" s="7">
        <v>1030</v>
      </c>
      <c r="H66" s="7">
        <v>22750</v>
      </c>
      <c r="I66" s="7"/>
      <c r="J66" s="7">
        <v>25350</v>
      </c>
      <c r="K66" s="7">
        <v>1360</v>
      </c>
      <c r="L66" s="7">
        <v>35650</v>
      </c>
    </row>
    <row r="67" spans="1:12" ht="12.75" x14ac:dyDescent="0.2">
      <c r="A67" s="7">
        <v>63</v>
      </c>
      <c r="B67" s="7">
        <v>19500</v>
      </c>
      <c r="C67" s="7">
        <v>796</v>
      </c>
      <c r="D67" s="7">
        <v>13927</v>
      </c>
      <c r="E67" s="7"/>
      <c r="F67" s="7">
        <v>22600</v>
      </c>
      <c r="G67" s="7">
        <v>1040</v>
      </c>
      <c r="H67" s="7">
        <v>23790</v>
      </c>
      <c r="I67" s="7"/>
      <c r="J67" s="7">
        <v>25700</v>
      </c>
      <c r="K67" s="7">
        <v>1374</v>
      </c>
      <c r="L67" s="7">
        <v>37024</v>
      </c>
    </row>
    <row r="68" spans="1:12" ht="12.75" x14ac:dyDescent="0.2">
      <c r="A68" s="7">
        <v>64</v>
      </c>
      <c r="B68" s="7">
        <v>19750</v>
      </c>
      <c r="C68" s="7">
        <v>803</v>
      </c>
      <c r="D68" s="7">
        <v>14730</v>
      </c>
      <c r="E68" s="7"/>
      <c r="F68" s="7">
        <v>22900</v>
      </c>
      <c r="G68" s="7">
        <v>1050</v>
      </c>
      <c r="H68" s="7">
        <v>24840</v>
      </c>
      <c r="I68" s="7"/>
      <c r="J68" s="7">
        <v>26050</v>
      </c>
      <c r="K68" s="7">
        <v>1388</v>
      </c>
      <c r="L68" s="7">
        <v>38412</v>
      </c>
    </row>
    <row r="69" spans="1:12" ht="12.75" x14ac:dyDescent="0.2">
      <c r="A69" s="7">
        <v>65</v>
      </c>
      <c r="B69" s="7">
        <v>20000</v>
      </c>
      <c r="C69" s="7">
        <v>810</v>
      </c>
      <c r="D69" s="7">
        <v>15540</v>
      </c>
      <c r="E69" s="7"/>
      <c r="F69" s="7">
        <v>23200</v>
      </c>
      <c r="G69" s="7">
        <v>1060</v>
      </c>
      <c r="H69" s="7">
        <v>25900</v>
      </c>
      <c r="I69" s="7"/>
      <c r="J69" s="7">
        <v>26400</v>
      </c>
      <c r="K69" s="7">
        <v>1402</v>
      </c>
      <c r="L69" s="7">
        <v>39814</v>
      </c>
    </row>
    <row r="70" spans="1:12" ht="12.75" x14ac:dyDescent="0.2">
      <c r="A70" s="7">
        <v>66</v>
      </c>
      <c r="B70" s="7">
        <v>20250</v>
      </c>
      <c r="C70" s="7">
        <v>817</v>
      </c>
      <c r="D70" s="7">
        <v>16357</v>
      </c>
      <c r="E70" s="7"/>
      <c r="F70" s="7">
        <v>23500</v>
      </c>
      <c r="G70" s="7">
        <v>1070</v>
      </c>
      <c r="H70" s="7">
        <v>26970</v>
      </c>
      <c r="I70" s="7"/>
      <c r="J70" s="7">
        <v>26750</v>
      </c>
      <c r="K70" s="7">
        <v>1416</v>
      </c>
      <c r="L70" s="7">
        <v>41230</v>
      </c>
    </row>
    <row r="71" spans="1:12" ht="12.75" x14ac:dyDescent="0.2">
      <c r="A71" s="7">
        <v>67</v>
      </c>
      <c r="B71" s="7">
        <v>20500</v>
      </c>
      <c r="C71" s="7">
        <v>824</v>
      </c>
      <c r="D71" s="7">
        <v>17181</v>
      </c>
      <c r="E71" s="7"/>
      <c r="F71" s="7">
        <v>23800</v>
      </c>
      <c r="G71" s="7">
        <v>1080</v>
      </c>
      <c r="H71" s="7">
        <v>28050</v>
      </c>
      <c r="I71" s="7"/>
      <c r="J71" s="7">
        <v>27100</v>
      </c>
      <c r="K71" s="7">
        <v>1430</v>
      </c>
      <c r="L71" s="7">
        <v>42660</v>
      </c>
    </row>
    <row r="72" spans="1:12" ht="12.75" x14ac:dyDescent="0.2">
      <c r="A72" s="7">
        <v>68</v>
      </c>
      <c r="B72" s="7">
        <v>20750</v>
      </c>
      <c r="C72" s="7">
        <v>831</v>
      </c>
      <c r="D72" s="7">
        <v>18012</v>
      </c>
      <c r="E72" s="7"/>
      <c r="F72" s="7">
        <v>24100</v>
      </c>
      <c r="G72" s="7">
        <v>1090</v>
      </c>
      <c r="H72" s="7">
        <v>29140</v>
      </c>
      <c r="I72" s="7"/>
      <c r="J72" s="7">
        <v>27450</v>
      </c>
      <c r="K72" s="7">
        <v>1444</v>
      </c>
      <c r="L72" s="7">
        <v>44104</v>
      </c>
    </row>
    <row r="73" spans="1:12" ht="12.75" x14ac:dyDescent="0.2">
      <c r="A73" s="7">
        <v>69</v>
      </c>
      <c r="B73" s="7">
        <v>21000</v>
      </c>
      <c r="C73" s="7">
        <v>838</v>
      </c>
      <c r="D73" s="7">
        <v>18850</v>
      </c>
      <c r="E73" s="7"/>
      <c r="F73" s="7">
        <v>24400</v>
      </c>
      <c r="G73" s="7">
        <v>1100</v>
      </c>
      <c r="H73" s="7">
        <v>30240</v>
      </c>
      <c r="I73" s="7"/>
      <c r="J73" s="7">
        <v>27800</v>
      </c>
      <c r="K73" s="7">
        <v>1458</v>
      </c>
      <c r="L73" s="7">
        <v>45562</v>
      </c>
    </row>
    <row r="74" spans="1:12" ht="12.75" x14ac:dyDescent="0.2">
      <c r="A74" s="7">
        <v>70</v>
      </c>
      <c r="B74" s="7">
        <v>21250</v>
      </c>
      <c r="C74" s="7">
        <v>845</v>
      </c>
      <c r="D74" s="7">
        <v>19695</v>
      </c>
      <c r="E74" s="7"/>
      <c r="F74" s="7">
        <v>24700</v>
      </c>
      <c r="G74" s="7">
        <v>1110</v>
      </c>
      <c r="H74" s="7">
        <v>31350</v>
      </c>
      <c r="I74" s="7"/>
      <c r="J74" s="7">
        <v>28150</v>
      </c>
      <c r="K74" s="7">
        <v>1472</v>
      </c>
      <c r="L74" s="7">
        <v>47034</v>
      </c>
    </row>
    <row r="75" spans="1:12" ht="12.75" x14ac:dyDescent="0.2">
      <c r="A75" s="7">
        <v>71</v>
      </c>
      <c r="B75" s="7">
        <v>21500</v>
      </c>
      <c r="C75" s="7">
        <v>852</v>
      </c>
      <c r="D75" s="7">
        <v>20547</v>
      </c>
      <c r="E75" s="7"/>
      <c r="F75" s="7">
        <v>25000</v>
      </c>
      <c r="G75" s="7">
        <v>1120</v>
      </c>
      <c r="H75" s="7">
        <v>32470</v>
      </c>
      <c r="I75" s="7"/>
      <c r="J75" s="7">
        <v>28500</v>
      </c>
      <c r="K75" s="7">
        <v>1486</v>
      </c>
      <c r="L75" s="7">
        <v>48520</v>
      </c>
    </row>
    <row r="76" spans="1:12" ht="12.75" x14ac:dyDescent="0.2">
      <c r="A76" s="7">
        <v>72</v>
      </c>
      <c r="B76" s="7">
        <v>21750</v>
      </c>
      <c r="C76" s="7">
        <v>859</v>
      </c>
      <c r="D76" s="7">
        <v>21406</v>
      </c>
      <c r="E76" s="7"/>
      <c r="F76" s="7">
        <v>25300</v>
      </c>
      <c r="G76" s="7">
        <v>1130</v>
      </c>
      <c r="H76" s="7">
        <v>33600</v>
      </c>
      <c r="I76" s="7"/>
      <c r="J76" s="7">
        <v>28850</v>
      </c>
      <c r="K76" s="7">
        <v>1500</v>
      </c>
      <c r="L76" s="7">
        <v>50020</v>
      </c>
    </row>
    <row r="77" spans="1:12" ht="12.75" x14ac:dyDescent="0.2">
      <c r="A77" s="7">
        <v>73</v>
      </c>
      <c r="B77" s="7">
        <v>22000</v>
      </c>
      <c r="C77" s="7">
        <v>866</v>
      </c>
      <c r="D77" s="7">
        <v>22272</v>
      </c>
      <c r="E77" s="7"/>
      <c r="F77" s="7">
        <v>25600</v>
      </c>
      <c r="G77" s="7">
        <v>1140</v>
      </c>
      <c r="H77" s="7">
        <v>34740</v>
      </c>
      <c r="I77" s="7"/>
      <c r="J77" s="7">
        <v>29200</v>
      </c>
      <c r="K77" s="7">
        <v>1514</v>
      </c>
      <c r="L77" s="7">
        <v>51534</v>
      </c>
    </row>
    <row r="78" spans="1:12" ht="12.75" x14ac:dyDescent="0.2">
      <c r="A78" s="7">
        <v>74</v>
      </c>
      <c r="B78" s="7">
        <v>22250</v>
      </c>
      <c r="C78" s="7">
        <v>873</v>
      </c>
      <c r="D78" s="7">
        <v>23145</v>
      </c>
      <c r="E78" s="7"/>
      <c r="F78" s="7">
        <v>25900</v>
      </c>
      <c r="G78" s="7">
        <v>1150</v>
      </c>
      <c r="H78" s="7">
        <v>35890</v>
      </c>
      <c r="I78" s="7"/>
      <c r="J78" s="7">
        <v>29550</v>
      </c>
      <c r="K78" s="7">
        <v>1528</v>
      </c>
      <c r="L78" s="7">
        <v>53062</v>
      </c>
    </row>
    <row r="79" spans="1:12" ht="12.75" x14ac:dyDescent="0.2">
      <c r="A79" s="7">
        <v>75</v>
      </c>
      <c r="B79" s="7">
        <v>22500</v>
      </c>
      <c r="C79" s="7">
        <v>880</v>
      </c>
      <c r="D79" s="7">
        <v>24025</v>
      </c>
      <c r="E79" s="7"/>
      <c r="F79" s="7">
        <v>26200</v>
      </c>
      <c r="G79" s="7">
        <v>1160</v>
      </c>
      <c r="H79" s="7">
        <v>37050</v>
      </c>
      <c r="I79" s="7"/>
      <c r="J79" s="7">
        <v>29900</v>
      </c>
      <c r="K79" s="7">
        <v>1542</v>
      </c>
      <c r="L79" s="7">
        <v>54604</v>
      </c>
    </row>
    <row r="80" spans="1:12" ht="12.75" x14ac:dyDescent="0.2">
      <c r="A80" s="7">
        <v>76</v>
      </c>
      <c r="B80" s="7">
        <v>22750</v>
      </c>
      <c r="C80" s="7">
        <v>887</v>
      </c>
      <c r="D80" s="7">
        <v>24912</v>
      </c>
      <c r="E80" s="7"/>
      <c r="F80" s="7">
        <v>26500</v>
      </c>
      <c r="G80" s="7">
        <v>1170</v>
      </c>
      <c r="H80" s="7">
        <v>38220</v>
      </c>
      <c r="I80" s="7"/>
      <c r="J80" s="7">
        <v>30250</v>
      </c>
      <c r="K80" s="7">
        <v>1556</v>
      </c>
      <c r="L80" s="7">
        <v>56160</v>
      </c>
    </row>
    <row r="81" spans="1:12" ht="12.75" x14ac:dyDescent="0.2">
      <c r="A81" s="7">
        <v>77</v>
      </c>
      <c r="B81" s="7">
        <v>23000</v>
      </c>
      <c r="C81" s="7">
        <v>894</v>
      </c>
      <c r="D81" s="7">
        <v>25806</v>
      </c>
      <c r="E81" s="7"/>
      <c r="F81" s="7">
        <v>26800</v>
      </c>
      <c r="G81" s="7">
        <v>1180</v>
      </c>
      <c r="H81" s="7">
        <v>39400</v>
      </c>
      <c r="I81" s="7"/>
      <c r="J81" s="7">
        <v>30600</v>
      </c>
      <c r="K81" s="7">
        <v>1570</v>
      </c>
      <c r="L81" s="7">
        <v>57730</v>
      </c>
    </row>
    <row r="82" spans="1:12" ht="12.75" x14ac:dyDescent="0.2">
      <c r="A82" s="7">
        <v>78</v>
      </c>
      <c r="B82" s="7">
        <v>23250</v>
      </c>
      <c r="C82" s="7">
        <v>901</v>
      </c>
      <c r="D82" s="7">
        <v>26707</v>
      </c>
      <c r="E82" s="7"/>
      <c r="F82" s="7">
        <v>27100</v>
      </c>
      <c r="G82" s="7">
        <v>1190</v>
      </c>
      <c r="H82" s="7">
        <v>40590</v>
      </c>
      <c r="I82" s="7"/>
      <c r="J82" s="7">
        <v>30950</v>
      </c>
      <c r="K82" s="7">
        <v>1584</v>
      </c>
      <c r="L82" s="7">
        <v>59314</v>
      </c>
    </row>
    <row r="83" spans="1:12" ht="12.75" x14ac:dyDescent="0.2">
      <c r="A83" s="7">
        <v>79</v>
      </c>
      <c r="B83" s="7">
        <v>23500</v>
      </c>
      <c r="C83" s="7">
        <v>908</v>
      </c>
      <c r="D83" s="7">
        <v>27615</v>
      </c>
      <c r="E83" s="7"/>
      <c r="F83" s="7">
        <v>27400</v>
      </c>
      <c r="G83" s="7">
        <v>1200</v>
      </c>
      <c r="H83" s="7">
        <v>41790</v>
      </c>
      <c r="I83" s="7"/>
      <c r="J83" s="7">
        <v>31300</v>
      </c>
      <c r="K83" s="7">
        <v>1598</v>
      </c>
      <c r="L83" s="7">
        <v>60912</v>
      </c>
    </row>
    <row r="84" spans="1:12" ht="12.75" x14ac:dyDescent="0.2">
      <c r="A84" s="7">
        <v>80</v>
      </c>
      <c r="B84" s="7">
        <v>23750</v>
      </c>
      <c r="C84" s="7">
        <v>915</v>
      </c>
      <c r="D84" s="7">
        <v>28530</v>
      </c>
      <c r="E84" s="7"/>
      <c r="F84" s="7">
        <v>27700</v>
      </c>
      <c r="G84" s="7">
        <v>1210</v>
      </c>
      <c r="H84" s="7">
        <v>43000</v>
      </c>
      <c r="I84" s="7"/>
      <c r="J84" s="7">
        <v>31650</v>
      </c>
      <c r="K84" s="7">
        <v>1612</v>
      </c>
      <c r="L84" s="7">
        <v>62524</v>
      </c>
    </row>
    <row r="85" spans="1:12" ht="12.75" x14ac:dyDescent="0.2">
      <c r="A85" s="7">
        <v>81</v>
      </c>
      <c r="B85" s="7">
        <v>24000</v>
      </c>
      <c r="C85" s="7">
        <v>922</v>
      </c>
      <c r="D85" s="7">
        <v>29452</v>
      </c>
      <c r="E85" s="7"/>
      <c r="F85" s="7">
        <v>28000</v>
      </c>
      <c r="G85" s="7">
        <v>1220</v>
      </c>
      <c r="H85" s="7">
        <v>44220</v>
      </c>
      <c r="I85" s="7"/>
      <c r="J85" s="7">
        <v>32000</v>
      </c>
      <c r="K85" s="7">
        <v>1626</v>
      </c>
      <c r="L85" s="7">
        <v>64150</v>
      </c>
    </row>
    <row r="86" spans="1:12" ht="12.75" x14ac:dyDescent="0.2">
      <c r="A86" s="7">
        <v>82</v>
      </c>
      <c r="B86" s="7">
        <v>24250</v>
      </c>
      <c r="C86" s="7">
        <v>929</v>
      </c>
      <c r="D86" s="7">
        <v>30381</v>
      </c>
      <c r="E86" s="7"/>
      <c r="F86" s="7">
        <v>28300</v>
      </c>
      <c r="G86" s="7">
        <v>1230</v>
      </c>
      <c r="H86" s="7">
        <v>45450</v>
      </c>
      <c r="I86" s="7"/>
      <c r="J86" s="7">
        <v>32350</v>
      </c>
      <c r="K86" s="7">
        <v>1640</v>
      </c>
      <c r="L86" s="7">
        <v>65790</v>
      </c>
    </row>
    <row r="87" spans="1:12" ht="12.75" x14ac:dyDescent="0.2">
      <c r="A87" s="7">
        <v>83</v>
      </c>
      <c r="B87" s="7">
        <v>24500</v>
      </c>
      <c r="C87" s="7">
        <v>936</v>
      </c>
      <c r="D87" s="7">
        <v>31317</v>
      </c>
      <c r="E87" s="7"/>
      <c r="F87" s="7">
        <v>28600</v>
      </c>
      <c r="G87" s="7">
        <v>1240</v>
      </c>
      <c r="H87" s="7">
        <v>46690</v>
      </c>
      <c r="I87" s="7"/>
      <c r="J87" s="7">
        <v>32700</v>
      </c>
      <c r="K87" s="7">
        <v>1654</v>
      </c>
      <c r="L87" s="7">
        <v>67444</v>
      </c>
    </row>
    <row r="88" spans="1:12" ht="12.75" x14ac:dyDescent="0.2">
      <c r="A88" s="7">
        <v>84</v>
      </c>
      <c r="B88" s="7">
        <v>24750</v>
      </c>
      <c r="C88" s="7">
        <v>943</v>
      </c>
      <c r="D88" s="7">
        <v>32260</v>
      </c>
      <c r="E88" s="7"/>
      <c r="F88" s="7">
        <v>28900</v>
      </c>
      <c r="G88" s="7">
        <v>1250</v>
      </c>
      <c r="H88" s="7">
        <v>47940</v>
      </c>
      <c r="I88" s="7"/>
      <c r="J88" s="7">
        <v>33050</v>
      </c>
      <c r="K88" s="7">
        <v>1668</v>
      </c>
      <c r="L88" s="7">
        <v>69112</v>
      </c>
    </row>
    <row r="89" spans="1:12" ht="12.75" x14ac:dyDescent="0.2">
      <c r="A89" s="7">
        <v>85</v>
      </c>
      <c r="B89" s="7">
        <v>25000</v>
      </c>
      <c r="C89" s="7">
        <v>950</v>
      </c>
      <c r="D89" s="7">
        <v>33210</v>
      </c>
      <c r="E89" s="7"/>
      <c r="F89" s="7">
        <v>29200</v>
      </c>
      <c r="G89" s="7">
        <v>1260</v>
      </c>
      <c r="H89" s="7">
        <v>49200</v>
      </c>
      <c r="I89" s="7"/>
      <c r="J89" s="7">
        <v>33400</v>
      </c>
      <c r="K89" s="7">
        <v>1682</v>
      </c>
      <c r="L89" s="7">
        <v>70794</v>
      </c>
    </row>
    <row r="90" spans="1:12" ht="12.75" x14ac:dyDescent="0.2">
      <c r="A90" s="7">
        <v>86</v>
      </c>
      <c r="B90" s="7">
        <v>25250</v>
      </c>
      <c r="C90" s="7">
        <v>957</v>
      </c>
      <c r="D90" s="7">
        <v>34167</v>
      </c>
      <c r="E90" s="7"/>
      <c r="F90" s="7">
        <v>29500</v>
      </c>
      <c r="G90" s="7">
        <v>1270</v>
      </c>
      <c r="H90" s="7">
        <v>50470</v>
      </c>
      <c r="I90" s="7"/>
      <c r="J90" s="7">
        <v>33750</v>
      </c>
      <c r="K90" s="7">
        <v>1696</v>
      </c>
      <c r="L90" s="7">
        <v>72490</v>
      </c>
    </row>
    <row r="91" spans="1:12" ht="12.75" x14ac:dyDescent="0.2">
      <c r="A91" s="7">
        <v>87</v>
      </c>
      <c r="B91" s="7">
        <v>25500</v>
      </c>
      <c r="C91" s="7">
        <v>964</v>
      </c>
      <c r="D91" s="7">
        <v>35131</v>
      </c>
      <c r="E91" s="7"/>
      <c r="F91" s="7">
        <v>29800</v>
      </c>
      <c r="G91" s="7">
        <v>1280</v>
      </c>
      <c r="H91" s="7">
        <v>51750</v>
      </c>
      <c r="I91" s="7"/>
      <c r="J91" s="7">
        <v>34100</v>
      </c>
      <c r="K91" s="7">
        <v>1710</v>
      </c>
      <c r="L91" s="7">
        <v>74200</v>
      </c>
    </row>
    <row r="92" spans="1:12" ht="12.75" x14ac:dyDescent="0.2">
      <c r="A92" s="7">
        <v>88</v>
      </c>
      <c r="B92" s="7">
        <v>25750</v>
      </c>
      <c r="C92" s="7">
        <v>971</v>
      </c>
      <c r="D92" s="7">
        <v>36102</v>
      </c>
      <c r="E92" s="7"/>
      <c r="F92" s="7">
        <v>30100</v>
      </c>
      <c r="G92" s="7">
        <v>1290</v>
      </c>
      <c r="H92" s="7">
        <v>53040</v>
      </c>
      <c r="I92" s="7"/>
      <c r="J92" s="7">
        <v>34450</v>
      </c>
      <c r="K92" s="7">
        <v>1724</v>
      </c>
      <c r="L92" s="7">
        <v>75924</v>
      </c>
    </row>
    <row r="93" spans="1:12" ht="12.75" x14ac:dyDescent="0.2">
      <c r="A93" s="7">
        <v>89</v>
      </c>
      <c r="B93" s="7">
        <v>26000</v>
      </c>
      <c r="C93" s="7">
        <v>978</v>
      </c>
      <c r="D93" s="7">
        <v>37080</v>
      </c>
      <c r="E93" s="7"/>
      <c r="F93" s="7">
        <v>30400</v>
      </c>
      <c r="G93" s="7">
        <v>1300</v>
      </c>
      <c r="H93" s="7">
        <v>54340</v>
      </c>
      <c r="I93" s="7"/>
      <c r="J93" s="7">
        <v>34800</v>
      </c>
      <c r="K93" s="7">
        <v>1738</v>
      </c>
      <c r="L93" s="7">
        <v>77662</v>
      </c>
    </row>
    <row r="94" spans="1:12" ht="12.75" x14ac:dyDescent="0.2">
      <c r="A94" s="7">
        <v>90</v>
      </c>
      <c r="B94" s="7">
        <v>26250</v>
      </c>
      <c r="C94" s="7">
        <v>985</v>
      </c>
      <c r="D94" s="7">
        <v>38065</v>
      </c>
      <c r="E94" s="7"/>
      <c r="F94" s="7">
        <v>30700</v>
      </c>
      <c r="G94" s="7">
        <v>1310</v>
      </c>
      <c r="H94" s="7">
        <v>55650</v>
      </c>
      <c r="I94" s="7"/>
      <c r="J94" s="7">
        <v>35150</v>
      </c>
      <c r="K94" s="7">
        <v>1752</v>
      </c>
      <c r="L94" s="7">
        <v>79414</v>
      </c>
    </row>
    <row r="95" spans="1:12" ht="12.75" x14ac:dyDescent="0.2">
      <c r="A95" s="7">
        <v>91</v>
      </c>
      <c r="B95" s="7">
        <v>26500</v>
      </c>
      <c r="C95" s="7">
        <v>992</v>
      </c>
      <c r="D95" s="7">
        <v>39057</v>
      </c>
      <c r="E95" s="7"/>
      <c r="F95" s="7">
        <v>31000</v>
      </c>
      <c r="G95" s="7">
        <v>1320</v>
      </c>
      <c r="H95" s="7">
        <v>56970</v>
      </c>
      <c r="I95" s="7"/>
      <c r="J95" s="7">
        <v>35500</v>
      </c>
      <c r="K95" s="7">
        <v>1766</v>
      </c>
      <c r="L95" s="7">
        <v>81180</v>
      </c>
    </row>
    <row r="96" spans="1:12" ht="12.75" x14ac:dyDescent="0.2">
      <c r="A96" s="7">
        <v>92</v>
      </c>
      <c r="B96" s="7">
        <v>26750</v>
      </c>
      <c r="C96" s="7">
        <v>999</v>
      </c>
      <c r="D96" s="7">
        <v>40056</v>
      </c>
      <c r="E96" s="7"/>
      <c r="F96" s="7">
        <v>31300</v>
      </c>
      <c r="G96" s="7">
        <v>1330</v>
      </c>
      <c r="H96" s="7">
        <v>58300</v>
      </c>
      <c r="I96" s="7"/>
      <c r="J96" s="7">
        <v>35850</v>
      </c>
      <c r="K96" s="7">
        <v>1780</v>
      </c>
      <c r="L96" s="7">
        <v>82960</v>
      </c>
    </row>
    <row r="97" spans="1:12" ht="12.75" x14ac:dyDescent="0.2">
      <c r="A97" s="7">
        <v>93</v>
      </c>
      <c r="B97" s="7">
        <v>27000</v>
      </c>
      <c r="C97" s="7">
        <v>1006</v>
      </c>
      <c r="D97" s="7">
        <v>41062</v>
      </c>
      <c r="E97" s="7"/>
      <c r="F97" s="7">
        <v>31600</v>
      </c>
      <c r="G97" s="7">
        <v>1340</v>
      </c>
      <c r="H97" s="7">
        <v>59640</v>
      </c>
      <c r="I97" s="7"/>
      <c r="J97" s="7">
        <v>36200</v>
      </c>
      <c r="K97" s="7">
        <v>1794</v>
      </c>
      <c r="L97" s="7">
        <v>84754</v>
      </c>
    </row>
    <row r="98" spans="1:12" ht="12.75" x14ac:dyDescent="0.2">
      <c r="A98" s="7">
        <v>94</v>
      </c>
      <c r="B98" s="7">
        <v>27250</v>
      </c>
      <c r="C98" s="7">
        <v>1013</v>
      </c>
      <c r="D98" s="7">
        <v>42075</v>
      </c>
      <c r="E98" s="7"/>
      <c r="F98" s="7">
        <v>31900</v>
      </c>
      <c r="G98" s="7">
        <v>1350</v>
      </c>
      <c r="H98" s="7">
        <v>60990</v>
      </c>
      <c r="I98" s="7"/>
      <c r="J98" s="7">
        <v>36550</v>
      </c>
      <c r="K98" s="7">
        <v>1808</v>
      </c>
      <c r="L98" s="7">
        <v>86562</v>
      </c>
    </row>
    <row r="99" spans="1:12" ht="12.75" x14ac:dyDescent="0.2">
      <c r="A99" s="7">
        <v>95</v>
      </c>
      <c r="B99" s="7">
        <v>27500</v>
      </c>
      <c r="C99" s="7">
        <v>1020</v>
      </c>
      <c r="D99" s="7">
        <v>43095</v>
      </c>
      <c r="E99" s="7"/>
      <c r="F99" s="7">
        <v>32200</v>
      </c>
      <c r="G99" s="7">
        <v>1360</v>
      </c>
      <c r="H99" s="7">
        <v>62350</v>
      </c>
      <c r="I99" s="7"/>
      <c r="J99" s="7">
        <v>36900</v>
      </c>
      <c r="K99" s="7">
        <v>1822</v>
      </c>
      <c r="L99" s="7">
        <v>88384</v>
      </c>
    </row>
    <row r="100" spans="1:12" ht="12.75" x14ac:dyDescent="0.2">
      <c r="A100" s="7">
        <v>96</v>
      </c>
      <c r="B100" s="7">
        <v>27750</v>
      </c>
      <c r="C100" s="7">
        <v>1027</v>
      </c>
      <c r="D100" s="7">
        <v>44122</v>
      </c>
      <c r="E100" s="7"/>
      <c r="F100" s="7">
        <v>32500</v>
      </c>
      <c r="G100" s="7">
        <v>1370</v>
      </c>
      <c r="H100" s="7">
        <v>63720</v>
      </c>
      <c r="I100" s="7"/>
      <c r="J100" s="7">
        <v>37250</v>
      </c>
      <c r="K100" s="7">
        <v>1836</v>
      </c>
      <c r="L100" s="7">
        <v>90220</v>
      </c>
    </row>
    <row r="101" spans="1:12" ht="12.75" x14ac:dyDescent="0.2">
      <c r="A101" s="7">
        <v>97</v>
      </c>
      <c r="B101" s="7">
        <v>28000</v>
      </c>
      <c r="C101" s="7">
        <v>1034</v>
      </c>
      <c r="D101" s="7">
        <v>45156</v>
      </c>
      <c r="E101" s="7"/>
      <c r="F101" s="7">
        <v>32800</v>
      </c>
      <c r="G101" s="7">
        <v>1380</v>
      </c>
      <c r="H101" s="7">
        <v>65100</v>
      </c>
      <c r="I101" s="7"/>
      <c r="J101" s="7">
        <v>37600</v>
      </c>
      <c r="K101" s="7">
        <v>1850</v>
      </c>
      <c r="L101" s="7">
        <v>92070</v>
      </c>
    </row>
    <row r="102" spans="1:12" ht="12.75" x14ac:dyDescent="0.2">
      <c r="A102" s="7">
        <v>98</v>
      </c>
      <c r="B102" s="7">
        <v>28250</v>
      </c>
      <c r="C102" s="7">
        <v>1041</v>
      </c>
      <c r="D102" s="7">
        <v>46197</v>
      </c>
      <c r="E102" s="7"/>
      <c r="F102" s="7">
        <v>33100</v>
      </c>
      <c r="G102" s="7">
        <v>1390</v>
      </c>
      <c r="H102" s="7">
        <v>66490</v>
      </c>
      <c r="I102" s="7"/>
      <c r="J102" s="7">
        <v>37950</v>
      </c>
      <c r="K102" s="7">
        <v>1864</v>
      </c>
      <c r="L102" s="7">
        <v>93934</v>
      </c>
    </row>
    <row r="103" spans="1:12" ht="12.75" x14ac:dyDescent="0.2">
      <c r="A103" s="7">
        <v>99</v>
      </c>
      <c r="B103" s="7">
        <v>28500</v>
      </c>
      <c r="C103" s="7">
        <v>1048</v>
      </c>
      <c r="D103" s="7">
        <v>47245</v>
      </c>
      <c r="E103" s="7"/>
      <c r="F103" s="7">
        <v>33400</v>
      </c>
      <c r="G103" s="7">
        <v>1400</v>
      </c>
      <c r="H103" s="7">
        <v>67890</v>
      </c>
      <c r="I103" s="7"/>
      <c r="J103" s="7">
        <v>38300</v>
      </c>
      <c r="K103" s="7">
        <v>1878</v>
      </c>
      <c r="L103" s="7">
        <v>95812</v>
      </c>
    </row>
    <row r="104" spans="1:12" ht="12.75" x14ac:dyDescent="0.2">
      <c r="A104" s="7">
        <v>100</v>
      </c>
      <c r="B104" s="7">
        <v>28750</v>
      </c>
      <c r="C104" s="7">
        <v>1055</v>
      </c>
      <c r="D104" s="7">
        <v>48300</v>
      </c>
      <c r="E104" s="7"/>
      <c r="F104" s="7">
        <v>33700</v>
      </c>
      <c r="G104" s="7">
        <v>1410</v>
      </c>
      <c r="H104" s="7">
        <v>69300</v>
      </c>
      <c r="I104" s="7"/>
      <c r="J104" s="7">
        <v>38650</v>
      </c>
      <c r="K104" s="7">
        <v>1892</v>
      </c>
      <c r="L104" s="7">
        <v>97704</v>
      </c>
    </row>
    <row r="105" spans="1:12" ht="12.75" x14ac:dyDescent="0.2">
      <c r="A105" s="7">
        <v>101</v>
      </c>
      <c r="B105" s="7">
        <v>29000</v>
      </c>
      <c r="C105" s="7">
        <v>1062</v>
      </c>
      <c r="D105" s="7">
        <v>49362</v>
      </c>
      <c r="E105" s="7"/>
      <c r="F105" s="7">
        <v>34000</v>
      </c>
      <c r="G105" s="7">
        <v>1420</v>
      </c>
      <c r="H105" s="7">
        <v>70720</v>
      </c>
      <c r="I105" s="7"/>
      <c r="J105" s="7">
        <v>39000</v>
      </c>
      <c r="K105" s="7">
        <v>1906</v>
      </c>
      <c r="L105" s="7">
        <v>99610</v>
      </c>
    </row>
    <row r="106" spans="1:12" ht="12.75" x14ac:dyDescent="0.2">
      <c r="A106" s="7">
        <v>102</v>
      </c>
      <c r="B106" s="7">
        <v>29250</v>
      </c>
      <c r="C106" s="7">
        <v>1069</v>
      </c>
      <c r="D106" s="7">
        <v>50431</v>
      </c>
      <c r="E106" s="7"/>
      <c r="F106" s="7">
        <v>34300</v>
      </c>
      <c r="G106" s="7">
        <v>1430</v>
      </c>
      <c r="H106" s="7">
        <v>72150</v>
      </c>
      <c r="I106" s="7"/>
      <c r="J106" s="7">
        <v>39350</v>
      </c>
      <c r="K106" s="7">
        <v>1920</v>
      </c>
      <c r="L106" s="7">
        <v>101530</v>
      </c>
    </row>
    <row r="107" spans="1:12" ht="12.75" x14ac:dyDescent="0.2">
      <c r="A107" s="7">
        <v>103</v>
      </c>
      <c r="B107" s="7">
        <v>29500</v>
      </c>
      <c r="C107" s="7">
        <v>1076</v>
      </c>
      <c r="D107" s="7">
        <v>51507</v>
      </c>
      <c r="E107" s="7"/>
      <c r="F107" s="7">
        <v>34600</v>
      </c>
      <c r="G107" s="7">
        <v>1440</v>
      </c>
      <c r="H107" s="7">
        <v>73590</v>
      </c>
      <c r="I107" s="7"/>
      <c r="J107" s="7">
        <v>39700</v>
      </c>
      <c r="K107" s="7">
        <v>1934</v>
      </c>
      <c r="L107" s="7">
        <v>103464</v>
      </c>
    </row>
    <row r="108" spans="1:12" ht="12.75" x14ac:dyDescent="0.2">
      <c r="A108" s="7">
        <v>104</v>
      </c>
      <c r="B108" s="7">
        <v>29750</v>
      </c>
      <c r="C108" s="7">
        <v>1083</v>
      </c>
      <c r="D108" s="7">
        <v>52590</v>
      </c>
      <c r="E108" s="7"/>
      <c r="F108" s="7">
        <v>34900</v>
      </c>
      <c r="G108" s="7">
        <v>1450</v>
      </c>
      <c r="H108" s="7">
        <v>75040</v>
      </c>
      <c r="I108" s="7"/>
      <c r="J108" s="7">
        <v>40050</v>
      </c>
      <c r="K108" s="7">
        <v>1948</v>
      </c>
      <c r="L108" s="7">
        <v>105412</v>
      </c>
    </row>
    <row r="109" spans="1:12" ht="12.75" x14ac:dyDescent="0.2">
      <c r="A109" s="7">
        <v>105</v>
      </c>
      <c r="B109" s="7">
        <v>30000</v>
      </c>
      <c r="C109" s="7">
        <v>1090</v>
      </c>
      <c r="D109" s="7">
        <v>53680</v>
      </c>
      <c r="E109" s="7"/>
      <c r="F109" s="7">
        <v>35200</v>
      </c>
      <c r="G109" s="7">
        <v>1460</v>
      </c>
      <c r="H109" s="7">
        <v>76500</v>
      </c>
      <c r="I109" s="7"/>
      <c r="J109" s="7">
        <v>40400</v>
      </c>
      <c r="K109" s="7">
        <v>1962</v>
      </c>
      <c r="L109" s="7">
        <v>107374</v>
      </c>
    </row>
    <row r="110" spans="1:12" ht="12.75" x14ac:dyDescent="0.2">
      <c r="A110" s="7">
        <v>106</v>
      </c>
      <c r="B110" s="7">
        <v>30250</v>
      </c>
      <c r="C110" s="7">
        <v>1097</v>
      </c>
      <c r="D110" s="7">
        <v>54777</v>
      </c>
      <c r="E110" s="7"/>
      <c r="F110" s="7">
        <v>35500</v>
      </c>
      <c r="G110" s="7">
        <v>1470</v>
      </c>
      <c r="H110" s="7">
        <v>77970</v>
      </c>
      <c r="I110" s="7"/>
      <c r="J110" s="7">
        <v>40750</v>
      </c>
      <c r="K110" s="7">
        <v>1976</v>
      </c>
      <c r="L110" s="7">
        <v>109350</v>
      </c>
    </row>
    <row r="111" spans="1:12" ht="12.75" x14ac:dyDescent="0.2">
      <c r="A111" s="7">
        <v>107</v>
      </c>
      <c r="B111" s="7">
        <v>30500</v>
      </c>
      <c r="C111" s="7">
        <v>1104</v>
      </c>
      <c r="D111" s="7">
        <v>55881</v>
      </c>
      <c r="E111" s="7"/>
      <c r="F111" s="7">
        <v>35800</v>
      </c>
      <c r="G111" s="7">
        <v>1480</v>
      </c>
      <c r="H111" s="7">
        <v>79450</v>
      </c>
      <c r="I111" s="7"/>
      <c r="J111" s="7">
        <v>41100</v>
      </c>
      <c r="K111" s="7">
        <v>1990</v>
      </c>
      <c r="L111" s="7">
        <v>111340</v>
      </c>
    </row>
    <row r="112" spans="1:12" ht="12.75" x14ac:dyDescent="0.2">
      <c r="A112" s="7">
        <v>108</v>
      </c>
      <c r="B112" s="7">
        <v>30750</v>
      </c>
      <c r="C112" s="7">
        <v>1111</v>
      </c>
      <c r="D112" s="7">
        <v>56992</v>
      </c>
      <c r="E112" s="7"/>
      <c r="F112" s="7">
        <v>36100</v>
      </c>
      <c r="G112" s="7">
        <v>1490</v>
      </c>
      <c r="H112" s="7">
        <v>80940</v>
      </c>
      <c r="I112" s="7"/>
      <c r="J112" s="7">
        <v>41450</v>
      </c>
      <c r="K112" s="7">
        <v>2004</v>
      </c>
      <c r="L112" s="7">
        <v>113344</v>
      </c>
    </row>
    <row r="113" spans="1:12" ht="12.75" x14ac:dyDescent="0.2">
      <c r="A113" s="7">
        <v>109</v>
      </c>
      <c r="B113" s="7">
        <v>31000</v>
      </c>
      <c r="C113" s="7">
        <v>1118</v>
      </c>
      <c r="D113" s="7">
        <v>58110</v>
      </c>
      <c r="E113" s="7"/>
      <c r="F113" s="7">
        <v>36400</v>
      </c>
      <c r="G113" s="7">
        <v>1500</v>
      </c>
      <c r="H113" s="7">
        <v>82440</v>
      </c>
      <c r="I113" s="7"/>
      <c r="J113" s="7">
        <v>41800</v>
      </c>
      <c r="K113" s="7">
        <v>2018</v>
      </c>
      <c r="L113" s="7">
        <v>115362</v>
      </c>
    </row>
    <row r="114" spans="1:12" ht="12.75" x14ac:dyDescent="0.2">
      <c r="A114" s="7">
        <v>110</v>
      </c>
      <c r="B114" s="7">
        <v>31250</v>
      </c>
      <c r="C114" s="7">
        <v>1125</v>
      </c>
      <c r="D114" s="7">
        <v>59235</v>
      </c>
      <c r="E114" s="7"/>
      <c r="F114" s="7">
        <v>36700</v>
      </c>
      <c r="G114" s="7">
        <v>1510</v>
      </c>
      <c r="H114" s="7">
        <v>83950</v>
      </c>
      <c r="I114" s="7"/>
      <c r="J114" s="7">
        <v>42150</v>
      </c>
      <c r="K114" s="7">
        <v>2032</v>
      </c>
      <c r="L114" s="7">
        <v>117394</v>
      </c>
    </row>
    <row r="115" spans="1:12" ht="12.75" x14ac:dyDescent="0.2">
      <c r="A115" s="7">
        <v>111</v>
      </c>
      <c r="B115" s="7">
        <v>31500</v>
      </c>
      <c r="C115" s="7">
        <v>1132</v>
      </c>
      <c r="D115" s="7">
        <v>60367</v>
      </c>
      <c r="E115" s="7"/>
      <c r="F115" s="7">
        <v>37000</v>
      </c>
      <c r="G115" s="7">
        <v>1520</v>
      </c>
      <c r="H115" s="7">
        <v>85470</v>
      </c>
      <c r="I115" s="7"/>
      <c r="J115" s="7">
        <v>42500</v>
      </c>
      <c r="K115" s="7">
        <v>2046</v>
      </c>
      <c r="L115" s="7">
        <v>119440</v>
      </c>
    </row>
    <row r="116" spans="1:12" ht="12.75" x14ac:dyDescent="0.2">
      <c r="A116" s="7">
        <v>112</v>
      </c>
      <c r="B116" s="7">
        <v>31750</v>
      </c>
      <c r="C116" s="7">
        <v>1139</v>
      </c>
      <c r="D116" s="7">
        <v>61506</v>
      </c>
      <c r="E116" s="7"/>
      <c r="F116" s="7">
        <v>37300</v>
      </c>
      <c r="G116" s="7">
        <v>1530</v>
      </c>
      <c r="H116" s="7">
        <v>87000</v>
      </c>
      <c r="I116" s="7"/>
      <c r="J116" s="7">
        <v>42850</v>
      </c>
      <c r="K116" s="7">
        <v>2060</v>
      </c>
      <c r="L116" s="7">
        <v>121500</v>
      </c>
    </row>
    <row r="117" spans="1:12" ht="12.75" x14ac:dyDescent="0.2">
      <c r="A117" s="7">
        <v>113</v>
      </c>
      <c r="B117" s="7">
        <v>32000</v>
      </c>
      <c r="C117" s="7">
        <v>1146</v>
      </c>
      <c r="D117" s="7">
        <v>62652</v>
      </c>
      <c r="E117" s="7"/>
      <c r="F117" s="7">
        <v>37600</v>
      </c>
      <c r="G117" s="7">
        <v>1540</v>
      </c>
      <c r="H117" s="7">
        <v>88540</v>
      </c>
      <c r="I117" s="7"/>
      <c r="J117" s="7">
        <v>43200</v>
      </c>
      <c r="K117" s="7">
        <v>2074</v>
      </c>
      <c r="L117" s="7">
        <v>123574</v>
      </c>
    </row>
    <row r="118" spans="1:12" ht="12.75" x14ac:dyDescent="0.2">
      <c r="A118" s="7">
        <v>114</v>
      </c>
      <c r="B118" s="7">
        <v>32250</v>
      </c>
      <c r="C118" s="7">
        <v>1153</v>
      </c>
      <c r="D118" s="7">
        <v>63805</v>
      </c>
      <c r="E118" s="7"/>
      <c r="F118" s="7">
        <v>37900</v>
      </c>
      <c r="G118" s="7">
        <v>1550</v>
      </c>
      <c r="H118" s="7">
        <v>90090</v>
      </c>
      <c r="I118" s="7"/>
      <c r="J118" s="7">
        <v>43550</v>
      </c>
      <c r="K118" s="7">
        <v>2088</v>
      </c>
      <c r="L118" s="7">
        <v>125662</v>
      </c>
    </row>
    <row r="119" spans="1:12" ht="12.75" x14ac:dyDescent="0.2">
      <c r="A119" s="7">
        <v>115</v>
      </c>
      <c r="B119" s="7">
        <v>32500</v>
      </c>
      <c r="C119" s="7">
        <v>1160</v>
      </c>
      <c r="D119" s="7">
        <v>64965</v>
      </c>
      <c r="E119" s="7"/>
      <c r="F119" s="7">
        <v>38200</v>
      </c>
      <c r="G119" s="7">
        <v>1560</v>
      </c>
      <c r="H119" s="7">
        <v>91650</v>
      </c>
      <c r="I119" s="7"/>
      <c r="J119" s="7">
        <v>43900</v>
      </c>
      <c r="K119" s="7">
        <v>2102</v>
      </c>
      <c r="L119" s="7">
        <v>127764</v>
      </c>
    </row>
    <row r="120" spans="1:12" ht="12.75" x14ac:dyDescent="0.2">
      <c r="A120" s="7">
        <v>116</v>
      </c>
      <c r="B120" s="7">
        <v>32750</v>
      </c>
      <c r="C120" s="7">
        <v>1167</v>
      </c>
      <c r="D120" s="7">
        <v>66132</v>
      </c>
      <c r="E120" s="7"/>
      <c r="F120" s="7">
        <v>38500</v>
      </c>
      <c r="G120" s="7">
        <v>1570</v>
      </c>
      <c r="H120" s="7">
        <v>93220</v>
      </c>
      <c r="I120" s="7"/>
      <c r="J120" s="7">
        <v>44250</v>
      </c>
      <c r="K120" s="7">
        <v>2116</v>
      </c>
      <c r="L120" s="7">
        <v>129880</v>
      </c>
    </row>
    <row r="121" spans="1:12" ht="12.75" x14ac:dyDescent="0.2">
      <c r="A121" s="7">
        <v>117</v>
      </c>
      <c r="B121" s="7">
        <v>33000</v>
      </c>
      <c r="C121" s="7">
        <v>1174</v>
      </c>
      <c r="D121" s="7">
        <v>67306</v>
      </c>
      <c r="E121" s="7"/>
      <c r="F121" s="7">
        <v>38800</v>
      </c>
      <c r="G121" s="7">
        <v>1580</v>
      </c>
      <c r="H121" s="7">
        <v>94800</v>
      </c>
      <c r="I121" s="7"/>
      <c r="J121" s="7">
        <v>44600</v>
      </c>
      <c r="K121" s="7">
        <v>2130</v>
      </c>
      <c r="L121" s="7">
        <v>132010</v>
      </c>
    </row>
    <row r="122" spans="1:12" ht="12.75" x14ac:dyDescent="0.2">
      <c r="A122" s="7">
        <v>118</v>
      </c>
      <c r="B122" s="7">
        <v>33250</v>
      </c>
      <c r="C122" s="7">
        <v>1181</v>
      </c>
      <c r="D122" s="7">
        <v>68487</v>
      </c>
      <c r="E122" s="7"/>
      <c r="F122" s="7">
        <v>39100</v>
      </c>
      <c r="G122" s="7">
        <v>1590</v>
      </c>
      <c r="H122" s="7">
        <v>96390</v>
      </c>
      <c r="I122" s="7"/>
      <c r="J122" s="7">
        <v>44950</v>
      </c>
      <c r="K122" s="7">
        <v>2144</v>
      </c>
      <c r="L122" s="7">
        <v>134154</v>
      </c>
    </row>
    <row r="123" spans="1:12" ht="12.75" x14ac:dyDescent="0.2">
      <c r="A123" s="7">
        <v>119</v>
      </c>
      <c r="B123" s="7">
        <v>33500</v>
      </c>
      <c r="C123" s="7">
        <v>1188</v>
      </c>
      <c r="D123" s="7">
        <v>69675</v>
      </c>
      <c r="E123" s="7"/>
      <c r="F123" s="7">
        <v>39400</v>
      </c>
      <c r="G123" s="7">
        <v>1600</v>
      </c>
      <c r="H123" s="7">
        <v>97990</v>
      </c>
      <c r="I123" s="7"/>
      <c r="J123" s="7">
        <v>45300</v>
      </c>
      <c r="K123" s="7">
        <v>2158</v>
      </c>
      <c r="L123" s="7">
        <v>136312</v>
      </c>
    </row>
    <row r="124" spans="1:12" ht="12.75" x14ac:dyDescent="0.2">
      <c r="A124" s="7">
        <v>120</v>
      </c>
      <c r="B124" s="7">
        <v>33750</v>
      </c>
      <c r="C124" s="7">
        <v>1195</v>
      </c>
      <c r="D124" s="7">
        <v>70870</v>
      </c>
      <c r="E124" s="7"/>
      <c r="F124" s="7">
        <v>39700</v>
      </c>
      <c r="G124" s="7">
        <v>1610</v>
      </c>
      <c r="H124" s="7">
        <v>99600</v>
      </c>
      <c r="I124" s="7"/>
      <c r="J124" s="7">
        <v>45650</v>
      </c>
      <c r="K124" s="7">
        <v>2172</v>
      </c>
      <c r="L124" s="7">
        <v>138484</v>
      </c>
    </row>
    <row r="125" spans="1:12" ht="12.75" x14ac:dyDescent="0.2">
      <c r="A125" s="7">
        <v>121</v>
      </c>
      <c r="B125" s="7">
        <v>34000</v>
      </c>
      <c r="C125" s="7">
        <v>1202</v>
      </c>
      <c r="D125" s="7">
        <v>72072</v>
      </c>
      <c r="E125" s="7"/>
      <c r="F125" s="7">
        <v>40000</v>
      </c>
      <c r="G125" s="7">
        <v>1620</v>
      </c>
      <c r="H125" s="7">
        <v>101220</v>
      </c>
      <c r="I125" s="7"/>
      <c r="J125" s="7">
        <v>46000</v>
      </c>
      <c r="K125" s="7">
        <v>2186</v>
      </c>
      <c r="L125" s="7">
        <v>140670</v>
      </c>
    </row>
    <row r="126" spans="1:12" ht="12.75" x14ac:dyDescent="0.2">
      <c r="A126" s="7">
        <v>122</v>
      </c>
      <c r="B126" s="7">
        <v>34250</v>
      </c>
      <c r="C126" s="7">
        <v>1209</v>
      </c>
      <c r="D126" s="7">
        <v>73281</v>
      </c>
      <c r="E126" s="7"/>
      <c r="F126" s="7">
        <v>40300</v>
      </c>
      <c r="G126" s="7">
        <v>1630</v>
      </c>
      <c r="H126" s="7">
        <v>102850</v>
      </c>
      <c r="I126" s="7"/>
      <c r="J126" s="7">
        <v>46350</v>
      </c>
      <c r="K126" s="7">
        <v>2200</v>
      </c>
      <c r="L126" s="7">
        <v>142870</v>
      </c>
    </row>
    <row r="127" spans="1:12" ht="12.75" x14ac:dyDescent="0.2">
      <c r="A127" s="7">
        <v>123</v>
      </c>
      <c r="B127" s="7">
        <v>34500</v>
      </c>
      <c r="C127" s="7">
        <v>1216</v>
      </c>
      <c r="D127" s="7">
        <v>74497</v>
      </c>
      <c r="E127" s="7"/>
      <c r="F127" s="7">
        <v>40600</v>
      </c>
      <c r="G127" s="7">
        <v>1640</v>
      </c>
      <c r="H127" s="7">
        <v>104490</v>
      </c>
      <c r="I127" s="7"/>
      <c r="J127" s="7">
        <v>46700</v>
      </c>
      <c r="K127" s="7">
        <v>2214</v>
      </c>
      <c r="L127" s="7">
        <v>145084</v>
      </c>
    </row>
    <row r="128" spans="1:12" ht="12.75" x14ac:dyDescent="0.2">
      <c r="A128" s="7">
        <v>124</v>
      </c>
      <c r="B128" s="7">
        <v>34750</v>
      </c>
      <c r="C128" s="7">
        <v>1223</v>
      </c>
      <c r="D128" s="7">
        <v>75720</v>
      </c>
      <c r="E128" s="7"/>
      <c r="F128" s="7">
        <v>40900</v>
      </c>
      <c r="G128" s="7">
        <v>1650</v>
      </c>
      <c r="H128" s="7">
        <v>106140</v>
      </c>
      <c r="I128" s="7"/>
      <c r="J128" s="7">
        <v>47050</v>
      </c>
      <c r="K128" s="7">
        <v>2228</v>
      </c>
      <c r="L128" s="7">
        <v>147312</v>
      </c>
    </row>
    <row r="129" spans="1:12" ht="12.75" x14ac:dyDescent="0.2">
      <c r="A129" s="7">
        <v>125</v>
      </c>
      <c r="B129" s="7">
        <v>35000</v>
      </c>
      <c r="C129" s="7">
        <v>1230</v>
      </c>
      <c r="D129" s="7">
        <v>76950</v>
      </c>
      <c r="E129" s="7"/>
      <c r="F129" s="7">
        <v>41200</v>
      </c>
      <c r="G129" s="7">
        <v>1660</v>
      </c>
      <c r="H129" s="7">
        <v>107800</v>
      </c>
      <c r="I129" s="7"/>
      <c r="J129" s="7">
        <v>47400</v>
      </c>
      <c r="K129" s="7">
        <v>2242</v>
      </c>
      <c r="L129" s="7">
        <v>149554</v>
      </c>
    </row>
    <row r="130" spans="1:12" ht="12.75" x14ac:dyDescent="0.2">
      <c r="A130" s="7">
        <v>126</v>
      </c>
      <c r="B130" s="7">
        <v>35250</v>
      </c>
      <c r="C130" s="7">
        <v>1237</v>
      </c>
      <c r="D130" s="7">
        <v>78187</v>
      </c>
      <c r="E130" s="7"/>
      <c r="F130" s="7">
        <v>41500</v>
      </c>
      <c r="G130" s="7">
        <v>1670</v>
      </c>
      <c r="H130" s="7">
        <v>109470</v>
      </c>
      <c r="I130" s="7"/>
      <c r="J130" s="7">
        <v>47750</v>
      </c>
      <c r="K130" s="7">
        <v>2256</v>
      </c>
      <c r="L130" s="7">
        <v>151810</v>
      </c>
    </row>
    <row r="131" spans="1:12" ht="12.75" x14ac:dyDescent="0.2">
      <c r="A131" s="7">
        <v>127</v>
      </c>
      <c r="B131" s="7">
        <v>35500</v>
      </c>
      <c r="C131" s="7">
        <v>1244</v>
      </c>
      <c r="D131" s="7">
        <v>79431</v>
      </c>
      <c r="E131" s="7"/>
      <c r="F131" s="7">
        <v>41800</v>
      </c>
      <c r="G131" s="7">
        <v>1680</v>
      </c>
      <c r="H131" s="7">
        <v>111150</v>
      </c>
      <c r="I131" s="7"/>
      <c r="J131" s="7">
        <v>48100</v>
      </c>
      <c r="K131" s="7">
        <v>2270</v>
      </c>
      <c r="L131" s="7">
        <v>154080</v>
      </c>
    </row>
    <row r="132" spans="1:12" ht="12.75" x14ac:dyDescent="0.2">
      <c r="A132" s="7">
        <v>128</v>
      </c>
      <c r="B132" s="7">
        <v>35750</v>
      </c>
      <c r="C132" s="7">
        <v>1251</v>
      </c>
      <c r="D132" s="7">
        <v>80682</v>
      </c>
      <c r="E132" s="7"/>
      <c r="F132" s="7">
        <v>42100</v>
      </c>
      <c r="G132" s="7">
        <v>1690</v>
      </c>
      <c r="H132" s="7">
        <v>112840</v>
      </c>
      <c r="I132" s="7"/>
      <c r="J132" s="7">
        <v>48450</v>
      </c>
      <c r="K132" s="7">
        <v>2284</v>
      </c>
      <c r="L132" s="7">
        <v>156364</v>
      </c>
    </row>
    <row r="133" spans="1:12" ht="12.75" x14ac:dyDescent="0.2">
      <c r="A133" s="7">
        <v>129</v>
      </c>
      <c r="B133" s="7">
        <v>36000</v>
      </c>
      <c r="C133" s="7">
        <v>1258</v>
      </c>
      <c r="D133" s="7">
        <v>81940</v>
      </c>
      <c r="E133" s="7"/>
      <c r="F133" s="7">
        <v>42400</v>
      </c>
      <c r="G133" s="7">
        <v>1700</v>
      </c>
      <c r="H133" s="7">
        <v>114540</v>
      </c>
      <c r="I133" s="7"/>
      <c r="J133" s="7">
        <v>48800</v>
      </c>
      <c r="K133" s="7">
        <v>2298</v>
      </c>
      <c r="L133" s="7">
        <v>158662</v>
      </c>
    </row>
    <row r="134" spans="1:12" ht="12.75" x14ac:dyDescent="0.2">
      <c r="A134" s="7">
        <v>130</v>
      </c>
      <c r="B134" s="7">
        <v>36250</v>
      </c>
      <c r="C134" s="7">
        <v>1265</v>
      </c>
      <c r="D134" s="7">
        <v>83205</v>
      </c>
      <c r="E134" s="7"/>
      <c r="F134" s="7">
        <v>42700</v>
      </c>
      <c r="G134" s="7">
        <v>1710</v>
      </c>
      <c r="H134" s="7">
        <v>116250</v>
      </c>
      <c r="I134" s="7"/>
      <c r="J134" s="7">
        <v>49150</v>
      </c>
      <c r="K134" s="7">
        <v>2312</v>
      </c>
      <c r="L134" s="7">
        <v>160974</v>
      </c>
    </row>
    <row r="135" spans="1:12" ht="12.75" x14ac:dyDescent="0.2">
      <c r="A135" s="7">
        <v>131</v>
      </c>
      <c r="B135" s="7">
        <v>36500</v>
      </c>
      <c r="C135" s="7">
        <v>1272</v>
      </c>
      <c r="D135" s="7">
        <v>84477</v>
      </c>
      <c r="E135" s="7"/>
      <c r="F135" s="7">
        <v>43000</v>
      </c>
      <c r="G135" s="7">
        <v>1720</v>
      </c>
      <c r="H135" s="7">
        <v>117970</v>
      </c>
      <c r="I135" s="7"/>
      <c r="J135" s="7">
        <v>49500</v>
      </c>
      <c r="K135" s="7">
        <v>2326</v>
      </c>
      <c r="L135" s="7">
        <v>163300</v>
      </c>
    </row>
    <row r="136" spans="1:12" ht="12.75" x14ac:dyDescent="0.2">
      <c r="A136" s="7">
        <v>132</v>
      </c>
      <c r="B136" s="7">
        <v>36750</v>
      </c>
      <c r="C136" s="7">
        <v>1279</v>
      </c>
      <c r="D136" s="7">
        <v>85756</v>
      </c>
      <c r="E136" s="7"/>
      <c r="F136" s="7">
        <v>43300</v>
      </c>
      <c r="G136" s="7">
        <v>1730</v>
      </c>
      <c r="H136" s="7">
        <v>119700</v>
      </c>
      <c r="I136" s="7"/>
      <c r="J136" s="7">
        <v>49850</v>
      </c>
      <c r="K136" s="7">
        <v>2340</v>
      </c>
      <c r="L136" s="7">
        <v>165640</v>
      </c>
    </row>
    <row r="137" spans="1:12" ht="12.75" x14ac:dyDescent="0.2">
      <c r="A137" s="7">
        <v>133</v>
      </c>
      <c r="B137" s="7">
        <v>37000</v>
      </c>
      <c r="C137" s="7">
        <v>1286</v>
      </c>
      <c r="D137" s="7">
        <v>87042</v>
      </c>
      <c r="E137" s="7"/>
      <c r="F137" s="7">
        <v>43600</v>
      </c>
      <c r="G137" s="7">
        <v>1740</v>
      </c>
      <c r="H137" s="7">
        <v>121440</v>
      </c>
      <c r="I137" s="7"/>
      <c r="J137" s="7">
        <v>50200</v>
      </c>
      <c r="K137" s="7">
        <v>2354</v>
      </c>
      <c r="L137" s="7">
        <v>167994</v>
      </c>
    </row>
    <row r="138" spans="1:12" ht="12.75" x14ac:dyDescent="0.2">
      <c r="A138" s="7">
        <v>134</v>
      </c>
      <c r="B138" s="7">
        <v>37250</v>
      </c>
      <c r="C138" s="7">
        <v>1293</v>
      </c>
      <c r="D138" s="7">
        <v>88335</v>
      </c>
      <c r="E138" s="7"/>
      <c r="F138" s="7">
        <v>43900</v>
      </c>
      <c r="G138" s="7">
        <v>1750</v>
      </c>
      <c r="H138" s="7">
        <v>123190</v>
      </c>
      <c r="I138" s="7"/>
      <c r="J138" s="7"/>
      <c r="K138" s="7"/>
      <c r="L138" s="7"/>
    </row>
    <row r="139" spans="1:12" ht="12.75" x14ac:dyDescent="0.2">
      <c r="A139" s="7">
        <v>135</v>
      </c>
      <c r="B139" s="7">
        <v>37500</v>
      </c>
      <c r="C139" s="7">
        <v>1300</v>
      </c>
      <c r="D139" s="7">
        <v>89635</v>
      </c>
      <c r="E139" s="7"/>
      <c r="F139" s="7">
        <v>44200</v>
      </c>
      <c r="G139" s="7">
        <v>1760</v>
      </c>
      <c r="H139" s="7">
        <v>124950</v>
      </c>
      <c r="I139" s="7"/>
      <c r="J139" s="7"/>
      <c r="K139" s="7"/>
      <c r="L139" s="7"/>
    </row>
    <row r="140" spans="1:12" ht="12.75" x14ac:dyDescent="0.2">
      <c r="A140" s="7">
        <v>136</v>
      </c>
      <c r="B140" s="7">
        <v>37750</v>
      </c>
      <c r="C140" s="7">
        <v>1307</v>
      </c>
      <c r="D140" s="7">
        <v>90942</v>
      </c>
      <c r="E140" s="7"/>
      <c r="F140" s="7">
        <v>44500</v>
      </c>
      <c r="G140" s="7">
        <v>1770</v>
      </c>
      <c r="H140" s="7">
        <v>126720</v>
      </c>
      <c r="I140" s="7"/>
      <c r="J140" s="7"/>
      <c r="K140" s="7"/>
      <c r="L140" s="7"/>
    </row>
    <row r="141" spans="1:12" ht="12.75" x14ac:dyDescent="0.2">
      <c r="A141" s="7">
        <v>137</v>
      </c>
      <c r="B141" s="7">
        <v>38000</v>
      </c>
      <c r="C141" s="7">
        <v>1314</v>
      </c>
      <c r="D141" s="7">
        <v>92256</v>
      </c>
      <c r="E141" s="7"/>
      <c r="F141" s="7">
        <v>44800</v>
      </c>
      <c r="G141" s="7">
        <v>1780</v>
      </c>
      <c r="H141" s="7">
        <v>128500</v>
      </c>
      <c r="I141" s="7"/>
      <c r="J141" s="7"/>
      <c r="K141" s="7"/>
      <c r="L141" s="7"/>
    </row>
    <row r="142" spans="1:12" ht="12.75" x14ac:dyDescent="0.2">
      <c r="A142" s="7">
        <v>138</v>
      </c>
      <c r="B142" s="7">
        <v>38250</v>
      </c>
      <c r="C142" s="7">
        <v>1321</v>
      </c>
      <c r="D142" s="7">
        <v>93577</v>
      </c>
      <c r="E142" s="7"/>
      <c r="F142" s="7">
        <v>45100</v>
      </c>
      <c r="G142" s="7">
        <v>1790</v>
      </c>
      <c r="H142" s="7">
        <v>130290</v>
      </c>
      <c r="I142" s="7"/>
      <c r="J142" s="7"/>
      <c r="K142" s="7"/>
      <c r="L142" s="7"/>
    </row>
    <row r="143" spans="1:12" ht="12.75" x14ac:dyDescent="0.2">
      <c r="A143" s="7">
        <v>139</v>
      </c>
      <c r="B143" s="7">
        <v>38500</v>
      </c>
      <c r="C143" s="7">
        <v>1328</v>
      </c>
      <c r="D143" s="7">
        <v>94905</v>
      </c>
      <c r="E143" s="7"/>
      <c r="F143" s="7">
        <v>45400</v>
      </c>
      <c r="G143" s="7">
        <v>1800</v>
      </c>
      <c r="H143" s="7">
        <v>132090</v>
      </c>
      <c r="I143" s="7"/>
      <c r="J143" s="7"/>
      <c r="K143" s="7"/>
      <c r="L143" s="7"/>
    </row>
    <row r="144" spans="1:12" ht="12.75" x14ac:dyDescent="0.2">
      <c r="A144" s="7">
        <v>140</v>
      </c>
      <c r="B144" s="7">
        <v>38750</v>
      </c>
      <c r="C144" s="7">
        <v>1335</v>
      </c>
      <c r="D144" s="7">
        <v>96240</v>
      </c>
      <c r="E144" s="7"/>
      <c r="F144" s="7">
        <v>45700</v>
      </c>
      <c r="G144" s="7">
        <v>1810</v>
      </c>
      <c r="H144" s="7">
        <v>133900</v>
      </c>
      <c r="I144" s="7"/>
      <c r="J144" s="7"/>
      <c r="K144" s="7"/>
      <c r="L144" s="7"/>
    </row>
    <row r="145" spans="1:12" ht="15" x14ac:dyDescent="0.25">
      <c r="A145" s="7">
        <v>141</v>
      </c>
      <c r="B145" s="7">
        <v>39000</v>
      </c>
      <c r="C145" s="7">
        <v>1342</v>
      </c>
      <c r="D145" s="7">
        <v>97582</v>
      </c>
      <c r="E145" s="7"/>
      <c r="F145" s="7">
        <v>46000</v>
      </c>
      <c r="G145" s="7">
        <v>1820</v>
      </c>
      <c r="H145" s="7">
        <v>135720</v>
      </c>
      <c r="I145" s="13"/>
      <c r="J145" s="13"/>
      <c r="K145" s="13"/>
      <c r="L145" s="13"/>
    </row>
    <row r="146" spans="1:12" ht="15" x14ac:dyDescent="0.25">
      <c r="A146" s="7">
        <v>142</v>
      </c>
      <c r="B146" s="7">
        <v>39250</v>
      </c>
      <c r="C146" s="7">
        <v>1349</v>
      </c>
      <c r="D146" s="7">
        <v>98931</v>
      </c>
      <c r="E146" s="7"/>
      <c r="F146" s="7">
        <v>46300</v>
      </c>
      <c r="G146" s="7">
        <v>1830</v>
      </c>
      <c r="H146" s="7">
        <v>137550</v>
      </c>
      <c r="I146" s="13"/>
      <c r="J146" s="13"/>
      <c r="K146" s="13"/>
      <c r="L146" s="13"/>
    </row>
    <row r="147" spans="1:12" ht="15" x14ac:dyDescent="0.25">
      <c r="A147" s="7">
        <v>143</v>
      </c>
      <c r="B147" s="7">
        <v>39500</v>
      </c>
      <c r="C147" s="7">
        <v>1356</v>
      </c>
      <c r="D147" s="7">
        <v>100287</v>
      </c>
      <c r="E147" s="7"/>
      <c r="F147" s="7">
        <v>46600</v>
      </c>
      <c r="G147" s="7">
        <v>1840</v>
      </c>
      <c r="H147" s="7">
        <v>139390</v>
      </c>
      <c r="I147" s="13"/>
      <c r="J147" s="13"/>
      <c r="K147" s="13"/>
      <c r="L147" s="13"/>
    </row>
    <row r="148" spans="1:12" ht="15" x14ac:dyDescent="0.25">
      <c r="A148" s="7">
        <v>144</v>
      </c>
      <c r="B148" s="7">
        <v>39750</v>
      </c>
      <c r="C148" s="7">
        <v>1363</v>
      </c>
      <c r="D148" s="7">
        <v>101650</v>
      </c>
      <c r="E148" s="7"/>
      <c r="F148" s="7">
        <v>46900</v>
      </c>
      <c r="G148" s="7">
        <v>1850</v>
      </c>
      <c r="H148" s="7">
        <v>141240</v>
      </c>
      <c r="I148" s="13"/>
      <c r="J148" s="13"/>
      <c r="K148" s="13"/>
      <c r="L148" s="13"/>
    </row>
    <row r="149" spans="1:12" ht="15" x14ac:dyDescent="0.25">
      <c r="A149" s="7">
        <v>145</v>
      </c>
      <c r="B149" s="7">
        <v>40000</v>
      </c>
      <c r="C149" s="7">
        <v>1370</v>
      </c>
      <c r="D149" s="7">
        <v>103020</v>
      </c>
      <c r="E149" s="7" t="s">
        <v>5</v>
      </c>
      <c r="F149" s="7">
        <v>47200</v>
      </c>
      <c r="G149" s="7">
        <v>1860</v>
      </c>
      <c r="H149" s="7">
        <v>143100</v>
      </c>
      <c r="I149" s="13"/>
      <c r="J149" s="13"/>
      <c r="K149" s="13"/>
      <c r="L149" s="13"/>
    </row>
    <row r="150" spans="1:12" ht="15" x14ac:dyDescent="0.25">
      <c r="A150" s="7">
        <v>146</v>
      </c>
      <c r="B150" s="7">
        <v>40250</v>
      </c>
      <c r="C150" s="7">
        <v>1377</v>
      </c>
      <c r="D150" s="7">
        <v>104397</v>
      </c>
      <c r="E150" s="7"/>
      <c r="F150" s="7">
        <v>47500</v>
      </c>
      <c r="G150" s="7">
        <v>1870</v>
      </c>
      <c r="H150" s="7">
        <v>144970</v>
      </c>
      <c r="I150" s="13"/>
      <c r="J150" s="13"/>
      <c r="K150" s="13"/>
      <c r="L150" s="13"/>
    </row>
    <row r="151" spans="1:12" ht="15" x14ac:dyDescent="0.25">
      <c r="A151" s="7">
        <v>147</v>
      </c>
      <c r="B151" s="7">
        <v>40500</v>
      </c>
      <c r="C151" s="7">
        <v>1384</v>
      </c>
      <c r="D151" s="7">
        <v>105781</v>
      </c>
      <c r="E151" s="7"/>
      <c r="F151" s="7">
        <v>47800</v>
      </c>
      <c r="G151" s="7">
        <v>1880</v>
      </c>
      <c r="H151" s="7">
        <v>146850</v>
      </c>
      <c r="I151" s="13"/>
      <c r="J151" s="13"/>
      <c r="K151" s="13"/>
      <c r="L151" s="13"/>
    </row>
    <row r="152" spans="1:12" ht="15" x14ac:dyDescent="0.25">
      <c r="A152" s="7">
        <v>148</v>
      </c>
      <c r="B152" s="7">
        <v>40750</v>
      </c>
      <c r="C152" s="7">
        <v>1391</v>
      </c>
      <c r="D152" s="7">
        <v>107172</v>
      </c>
      <c r="E152" s="7"/>
      <c r="F152" s="7">
        <v>48100</v>
      </c>
      <c r="G152" s="7">
        <v>1890</v>
      </c>
      <c r="H152" s="7">
        <v>148740</v>
      </c>
      <c r="I152" s="13"/>
      <c r="J152" s="13"/>
      <c r="K152" s="13"/>
      <c r="L152" s="13"/>
    </row>
    <row r="153" spans="1:12" ht="15" x14ac:dyDescent="0.25">
      <c r="A153" s="7">
        <v>149</v>
      </c>
      <c r="B153" s="7">
        <v>41000</v>
      </c>
      <c r="C153" s="7">
        <v>1398</v>
      </c>
      <c r="D153" s="7">
        <v>108570</v>
      </c>
      <c r="E153" s="7"/>
      <c r="F153" s="7">
        <v>48400</v>
      </c>
      <c r="G153" s="7">
        <v>1900</v>
      </c>
      <c r="H153" s="7">
        <v>150640</v>
      </c>
      <c r="I153" s="13"/>
      <c r="J153" s="13"/>
      <c r="K153" s="13"/>
      <c r="L153" s="13"/>
    </row>
    <row r="154" spans="1:12" ht="15" x14ac:dyDescent="0.25">
      <c r="A154" s="7">
        <v>150</v>
      </c>
      <c r="B154" s="7">
        <v>41250</v>
      </c>
      <c r="C154" s="7">
        <v>1405</v>
      </c>
      <c r="D154" s="7">
        <v>109975</v>
      </c>
      <c r="E154" s="7"/>
      <c r="F154" s="7">
        <v>48700</v>
      </c>
      <c r="G154" s="7">
        <v>1910</v>
      </c>
      <c r="H154" s="7">
        <v>152550</v>
      </c>
      <c r="I154" s="13"/>
      <c r="J154" s="13"/>
      <c r="K154" s="13"/>
      <c r="L154" s="13"/>
    </row>
    <row r="155" spans="1:12" ht="15" x14ac:dyDescent="0.25">
      <c r="A155" s="7">
        <v>151</v>
      </c>
      <c r="B155" s="7">
        <v>41500</v>
      </c>
      <c r="C155" s="7">
        <v>1412</v>
      </c>
      <c r="D155" s="7">
        <v>111387</v>
      </c>
      <c r="E155" s="7"/>
      <c r="F155" s="7">
        <v>49000</v>
      </c>
      <c r="G155" s="7">
        <v>1920</v>
      </c>
      <c r="H155" s="7">
        <v>154470</v>
      </c>
      <c r="I155" s="13"/>
      <c r="J155" s="13"/>
      <c r="K155" s="13"/>
      <c r="L155" s="13"/>
    </row>
    <row r="156" spans="1:12" ht="15" x14ac:dyDescent="0.25">
      <c r="A156" s="7">
        <v>152</v>
      </c>
      <c r="B156" s="7">
        <v>41750</v>
      </c>
      <c r="C156" s="7">
        <v>1419</v>
      </c>
      <c r="D156" s="7">
        <v>112806</v>
      </c>
      <c r="E156" s="7"/>
      <c r="F156" s="7">
        <v>49300</v>
      </c>
      <c r="G156" s="7">
        <v>1930</v>
      </c>
      <c r="H156" s="7">
        <v>156400</v>
      </c>
      <c r="I156" s="13"/>
      <c r="J156" s="13"/>
      <c r="K156" s="13"/>
      <c r="L156" s="13"/>
    </row>
    <row r="157" spans="1:12" ht="15" x14ac:dyDescent="0.25">
      <c r="A157" s="7">
        <v>153</v>
      </c>
      <c r="B157" s="7">
        <v>42000</v>
      </c>
      <c r="C157" s="7">
        <v>1426</v>
      </c>
      <c r="D157" s="7">
        <v>114232</v>
      </c>
      <c r="E157" s="7"/>
      <c r="F157" s="7">
        <v>49600</v>
      </c>
      <c r="G157" s="7">
        <v>1940</v>
      </c>
      <c r="H157" s="7">
        <v>158340</v>
      </c>
      <c r="I157" s="13"/>
      <c r="J157" s="13"/>
      <c r="K157" s="13"/>
      <c r="L157" s="13"/>
    </row>
    <row r="158" spans="1:12" ht="15" x14ac:dyDescent="0.25">
      <c r="A158" s="7">
        <v>154</v>
      </c>
      <c r="B158" s="7">
        <v>42250</v>
      </c>
      <c r="C158" s="7">
        <v>1433</v>
      </c>
      <c r="D158" s="7">
        <v>115665</v>
      </c>
      <c r="E158" s="7"/>
      <c r="F158" s="7">
        <v>49900</v>
      </c>
      <c r="G158" s="7">
        <v>1950</v>
      </c>
      <c r="H158" s="7">
        <v>160290</v>
      </c>
      <c r="I158" s="13"/>
      <c r="J158" s="13"/>
      <c r="K158" s="13"/>
      <c r="L158" s="13"/>
    </row>
    <row r="159" spans="1:12" ht="15" x14ac:dyDescent="0.25">
      <c r="A159" s="7">
        <v>155</v>
      </c>
      <c r="B159" s="7">
        <v>42500</v>
      </c>
      <c r="C159" s="7">
        <v>1440</v>
      </c>
      <c r="D159" s="7">
        <v>117105</v>
      </c>
      <c r="E159" s="7"/>
      <c r="F159" s="7">
        <v>50200</v>
      </c>
      <c r="G159" s="7">
        <v>1960</v>
      </c>
      <c r="H159" s="7">
        <v>162250</v>
      </c>
      <c r="I159" s="13"/>
      <c r="J159" s="13"/>
      <c r="K159" s="13"/>
      <c r="L159" s="13"/>
    </row>
    <row r="160" spans="1:12" ht="15" x14ac:dyDescent="0.25">
      <c r="A160" s="7">
        <v>156</v>
      </c>
      <c r="B160" s="7">
        <v>42750</v>
      </c>
      <c r="C160" s="7">
        <v>1447</v>
      </c>
      <c r="D160" s="7">
        <v>118552</v>
      </c>
      <c r="E160" s="7"/>
      <c r="F160" s="7"/>
      <c r="G160" s="7"/>
      <c r="H160" s="7"/>
      <c r="I160" s="13"/>
      <c r="J160" s="13"/>
      <c r="K160" s="13"/>
      <c r="L160" s="13"/>
    </row>
    <row r="161" spans="1:12" ht="15" x14ac:dyDescent="0.25">
      <c r="A161" s="7">
        <v>157</v>
      </c>
      <c r="B161" s="7">
        <v>43000</v>
      </c>
      <c r="C161" s="7">
        <v>1454</v>
      </c>
      <c r="D161" s="7">
        <v>120006</v>
      </c>
      <c r="E161" s="7"/>
      <c r="F161" s="13"/>
      <c r="G161" s="13"/>
      <c r="H161" s="13"/>
      <c r="I161" s="13"/>
      <c r="J161" s="13"/>
      <c r="K161" s="13"/>
      <c r="L161" s="13"/>
    </row>
    <row r="162" spans="1:12" ht="15" x14ac:dyDescent="0.25">
      <c r="A162" s="7">
        <v>158</v>
      </c>
      <c r="B162" s="7">
        <v>43250</v>
      </c>
      <c r="C162" s="7">
        <v>1461</v>
      </c>
      <c r="D162" s="7">
        <v>121467</v>
      </c>
      <c r="E162" s="7"/>
      <c r="F162" s="13"/>
      <c r="G162" s="13"/>
      <c r="H162" s="13"/>
      <c r="I162" s="13"/>
      <c r="J162" s="13"/>
      <c r="K162" s="13"/>
      <c r="L162" s="13"/>
    </row>
    <row r="163" spans="1:12" ht="15" x14ac:dyDescent="0.25">
      <c r="A163" s="7">
        <v>159</v>
      </c>
      <c r="B163" s="7">
        <v>43500</v>
      </c>
      <c r="C163" s="7">
        <v>1468</v>
      </c>
      <c r="D163" s="7">
        <v>122935</v>
      </c>
      <c r="E163" s="7"/>
      <c r="F163" s="13"/>
      <c r="G163" s="13"/>
      <c r="H163" s="13"/>
      <c r="I163" s="13"/>
      <c r="J163" s="13"/>
      <c r="K163" s="13"/>
      <c r="L163" s="13"/>
    </row>
    <row r="164" spans="1:12" ht="15" x14ac:dyDescent="0.25">
      <c r="A164" s="7">
        <v>160</v>
      </c>
      <c r="B164" s="7">
        <v>43750</v>
      </c>
      <c r="C164" s="7">
        <v>1475</v>
      </c>
      <c r="D164" s="7">
        <v>124410</v>
      </c>
      <c r="E164" s="7"/>
      <c r="F164" s="13"/>
      <c r="G164" s="13"/>
      <c r="H164" s="13"/>
      <c r="I164" s="13"/>
      <c r="J164" s="13"/>
      <c r="K164" s="13"/>
      <c r="L164" s="13"/>
    </row>
    <row r="165" spans="1:12" ht="15" x14ac:dyDescent="0.25">
      <c r="A165" s="7">
        <v>161</v>
      </c>
      <c r="B165" s="7">
        <v>44000</v>
      </c>
      <c r="C165" s="7">
        <v>1482</v>
      </c>
      <c r="D165" s="7">
        <v>125892</v>
      </c>
      <c r="E165" s="7" t="s">
        <v>5</v>
      </c>
      <c r="F165" s="13"/>
      <c r="G165" s="13"/>
      <c r="H165" s="13"/>
      <c r="I165" s="13"/>
      <c r="J165" s="13"/>
      <c r="K165" s="13"/>
      <c r="L165" s="13"/>
    </row>
    <row r="166" spans="1:12" ht="15" x14ac:dyDescent="0.25">
      <c r="A166" s="7">
        <v>162</v>
      </c>
      <c r="B166" s="7">
        <v>44250</v>
      </c>
      <c r="C166" s="7">
        <v>1489</v>
      </c>
      <c r="D166" s="7">
        <v>127381</v>
      </c>
      <c r="E166" s="7"/>
      <c r="F166" s="13"/>
      <c r="G166" s="13"/>
      <c r="H166" s="13"/>
      <c r="I166" s="13"/>
      <c r="J166" s="13"/>
      <c r="K166" s="13"/>
      <c r="L166" s="13"/>
    </row>
    <row r="167" spans="1:12" ht="15" x14ac:dyDescent="0.25">
      <c r="A167" s="7">
        <v>163</v>
      </c>
      <c r="B167" s="7">
        <v>44500</v>
      </c>
      <c r="C167" s="7">
        <v>1496</v>
      </c>
      <c r="D167" s="7">
        <v>128877</v>
      </c>
      <c r="E167" s="7"/>
      <c r="F167" s="13"/>
      <c r="G167" s="13"/>
      <c r="H167" s="13"/>
      <c r="I167" s="13"/>
      <c r="J167" s="13"/>
      <c r="K167" s="13"/>
      <c r="L167" s="13"/>
    </row>
    <row r="168" spans="1:12" ht="15" x14ac:dyDescent="0.25">
      <c r="A168" s="7">
        <v>164</v>
      </c>
      <c r="B168" s="7">
        <v>44750</v>
      </c>
      <c r="C168" s="7">
        <v>1503</v>
      </c>
      <c r="D168" s="7">
        <v>130380</v>
      </c>
      <c r="E168" s="7"/>
      <c r="F168" s="13"/>
      <c r="G168" s="13"/>
      <c r="H168" s="13"/>
      <c r="I168" s="13"/>
      <c r="J168" s="13"/>
      <c r="K168" s="13"/>
      <c r="L168" s="13"/>
    </row>
    <row r="169" spans="1:12" ht="15" x14ac:dyDescent="0.25">
      <c r="A169" s="7">
        <v>165</v>
      </c>
      <c r="B169" s="7">
        <v>45000</v>
      </c>
      <c r="C169" s="7">
        <v>1510</v>
      </c>
      <c r="D169" s="7">
        <v>131890</v>
      </c>
      <c r="E169" s="7"/>
      <c r="F169" s="13"/>
      <c r="G169" s="13"/>
      <c r="H169" s="13"/>
      <c r="I169" s="13"/>
      <c r="J169" s="13"/>
      <c r="K169" s="13"/>
      <c r="L169" s="13"/>
    </row>
    <row r="170" spans="1:12" ht="15" x14ac:dyDescent="0.25">
      <c r="A170" s="7">
        <v>166</v>
      </c>
      <c r="B170" s="7">
        <v>45250</v>
      </c>
      <c r="C170" s="7">
        <v>1517</v>
      </c>
      <c r="D170" s="7">
        <v>133407</v>
      </c>
      <c r="E170" s="7"/>
      <c r="F170" s="13"/>
      <c r="G170" s="13"/>
      <c r="H170" s="13"/>
      <c r="I170" s="13"/>
      <c r="J170" s="13"/>
      <c r="K170" s="13"/>
      <c r="L170" s="13"/>
    </row>
    <row r="171" spans="1:12" ht="15" x14ac:dyDescent="0.25">
      <c r="A171" s="7">
        <v>167</v>
      </c>
      <c r="B171" s="7">
        <v>45500</v>
      </c>
      <c r="C171" s="7">
        <v>1524</v>
      </c>
      <c r="D171" s="7">
        <v>134931</v>
      </c>
      <c r="E171" s="7"/>
      <c r="F171" s="13"/>
      <c r="G171" s="13"/>
      <c r="H171" s="13"/>
      <c r="I171" s="13"/>
      <c r="J171" s="13"/>
      <c r="K171" s="13"/>
      <c r="L171" s="13"/>
    </row>
    <row r="172" spans="1:12" ht="15" x14ac:dyDescent="0.25">
      <c r="A172" s="7">
        <v>168</v>
      </c>
      <c r="B172" s="7">
        <v>45750</v>
      </c>
      <c r="C172" s="7">
        <v>1531</v>
      </c>
      <c r="D172" s="7">
        <v>136462</v>
      </c>
      <c r="E172" s="7"/>
      <c r="F172" s="13"/>
      <c r="G172" s="13"/>
      <c r="H172" s="13"/>
      <c r="I172" s="13"/>
      <c r="J172" s="13"/>
      <c r="K172" s="13"/>
      <c r="L172" s="13"/>
    </row>
    <row r="173" spans="1:12" ht="15" x14ac:dyDescent="0.25">
      <c r="A173" s="7">
        <v>169</v>
      </c>
      <c r="B173" s="7">
        <v>46000</v>
      </c>
      <c r="C173" s="7">
        <v>1538</v>
      </c>
      <c r="D173" s="7">
        <v>138000</v>
      </c>
      <c r="E173" s="7"/>
      <c r="F173" s="13"/>
      <c r="G173" s="13"/>
      <c r="H173" s="13"/>
      <c r="I173" s="13"/>
      <c r="J173" s="13"/>
      <c r="K173" s="13"/>
      <c r="L173" s="13"/>
    </row>
    <row r="174" spans="1:12" ht="15" x14ac:dyDescent="0.25">
      <c r="A174" s="7">
        <v>170</v>
      </c>
      <c r="B174" s="7">
        <v>46250</v>
      </c>
      <c r="C174" s="7">
        <v>1545</v>
      </c>
      <c r="D174" s="7">
        <v>139545</v>
      </c>
      <c r="E174" s="7"/>
      <c r="F174" s="13"/>
      <c r="G174" s="13"/>
      <c r="H174" s="13"/>
      <c r="I174" s="13"/>
      <c r="J174" s="13"/>
      <c r="K174" s="13"/>
      <c r="L174" s="13"/>
    </row>
    <row r="175" spans="1:12" ht="15" x14ac:dyDescent="0.25">
      <c r="A175" s="7">
        <v>171</v>
      </c>
      <c r="B175" s="7">
        <v>46500</v>
      </c>
      <c r="C175" s="7">
        <v>1552</v>
      </c>
      <c r="D175" s="7">
        <v>141097</v>
      </c>
      <c r="E175" s="7"/>
      <c r="F175" s="13"/>
      <c r="G175" s="13"/>
      <c r="H175" s="13"/>
      <c r="I175" s="13"/>
      <c r="J175" s="13"/>
      <c r="K175" s="13"/>
      <c r="L175" s="13"/>
    </row>
    <row r="176" spans="1:12" ht="15" x14ac:dyDescent="0.25">
      <c r="A176" s="7">
        <v>172</v>
      </c>
      <c r="B176" s="7">
        <v>46750</v>
      </c>
      <c r="C176" s="7">
        <v>1559</v>
      </c>
      <c r="D176" s="7">
        <v>142656</v>
      </c>
      <c r="E176" s="7"/>
      <c r="F176" s="13"/>
      <c r="G176" s="13"/>
      <c r="H176" s="13"/>
      <c r="I176" s="13"/>
      <c r="J176" s="13"/>
      <c r="K176" s="13"/>
      <c r="L176" s="13"/>
    </row>
    <row r="177" spans="1:12" ht="15" x14ac:dyDescent="0.25">
      <c r="A177" s="7">
        <v>173</v>
      </c>
      <c r="B177" s="7">
        <v>47000</v>
      </c>
      <c r="C177" s="7">
        <v>1566</v>
      </c>
      <c r="D177" s="7">
        <v>144222</v>
      </c>
      <c r="E177" s="13"/>
      <c r="F177" s="13"/>
      <c r="G177" s="13"/>
      <c r="H177" s="13"/>
      <c r="I177" s="13"/>
      <c r="J177" s="13"/>
      <c r="K177" s="13"/>
      <c r="L177" s="13"/>
    </row>
    <row r="178" spans="1:12" ht="15" x14ac:dyDescent="0.25">
      <c r="A178" s="7">
        <v>174</v>
      </c>
      <c r="B178" s="7">
        <v>47250</v>
      </c>
      <c r="C178" s="7">
        <v>1573</v>
      </c>
      <c r="D178" s="7">
        <v>145795</v>
      </c>
      <c r="E178" s="13"/>
      <c r="F178" s="13"/>
      <c r="G178" s="13"/>
      <c r="H178" s="13"/>
      <c r="I178" s="13"/>
      <c r="J178" s="13"/>
      <c r="K178" s="13"/>
      <c r="L178" s="13"/>
    </row>
    <row r="179" spans="1:12" ht="15" x14ac:dyDescent="0.25">
      <c r="A179" s="7">
        <v>175</v>
      </c>
      <c r="B179" s="7">
        <v>47500</v>
      </c>
      <c r="C179" s="7">
        <v>1580</v>
      </c>
      <c r="D179" s="7">
        <v>147375</v>
      </c>
      <c r="E179" s="13"/>
      <c r="F179" s="13"/>
      <c r="G179" s="13"/>
      <c r="H179" s="13"/>
      <c r="I179" s="13"/>
      <c r="J179" s="13"/>
      <c r="K179" s="13"/>
      <c r="L179" s="13"/>
    </row>
    <row r="180" spans="1:12" ht="15" x14ac:dyDescent="0.25">
      <c r="A180" s="7">
        <v>176</v>
      </c>
      <c r="B180" s="7">
        <v>47750</v>
      </c>
      <c r="C180" s="7">
        <v>1587</v>
      </c>
      <c r="D180" s="7">
        <v>148962</v>
      </c>
      <c r="E180" s="13"/>
      <c r="F180" s="13"/>
      <c r="G180" s="13"/>
      <c r="H180" s="13"/>
      <c r="I180" s="13"/>
      <c r="J180" s="13"/>
      <c r="K180" s="13"/>
      <c r="L180" s="13"/>
    </row>
    <row r="181" spans="1:12" ht="15" x14ac:dyDescent="0.25">
      <c r="A181" s="7">
        <v>177</v>
      </c>
      <c r="B181" s="7">
        <v>48000</v>
      </c>
      <c r="C181" s="7">
        <v>1594</v>
      </c>
      <c r="D181" s="7">
        <v>150556</v>
      </c>
      <c r="E181" s="13"/>
      <c r="F181" s="13"/>
      <c r="G181" s="13"/>
      <c r="H181" s="13"/>
      <c r="I181" s="13"/>
      <c r="J181" s="13"/>
      <c r="K181" s="13"/>
      <c r="L181" s="13"/>
    </row>
    <row r="182" spans="1:12" ht="15" x14ac:dyDescent="0.25">
      <c r="A182" s="7">
        <v>178</v>
      </c>
      <c r="B182" s="7">
        <v>48250</v>
      </c>
      <c r="C182" s="7">
        <v>1601</v>
      </c>
      <c r="D182" s="7">
        <v>152157</v>
      </c>
      <c r="E182" s="13"/>
      <c r="F182" s="13"/>
      <c r="G182" s="13"/>
      <c r="H182" s="13"/>
      <c r="I182" s="13"/>
      <c r="J182" s="13"/>
      <c r="K182" s="13"/>
      <c r="L182" s="13"/>
    </row>
    <row r="183" spans="1:12" ht="15" x14ac:dyDescent="0.25">
      <c r="A183" s="7">
        <v>179</v>
      </c>
      <c r="B183" s="7">
        <v>48500</v>
      </c>
      <c r="C183" s="7">
        <v>1608</v>
      </c>
      <c r="D183" s="7">
        <v>153765</v>
      </c>
      <c r="E183" s="13"/>
      <c r="F183" s="13"/>
      <c r="G183" s="13"/>
      <c r="H183" s="13"/>
      <c r="I183" s="13"/>
      <c r="J183" s="13"/>
      <c r="K183" s="13"/>
      <c r="L183" s="13"/>
    </row>
    <row r="184" spans="1:12" ht="15" x14ac:dyDescent="0.25">
      <c r="A184" s="7">
        <v>180</v>
      </c>
      <c r="B184" s="7">
        <v>48750</v>
      </c>
      <c r="C184" s="7">
        <v>1615</v>
      </c>
      <c r="D184" s="7">
        <v>155380</v>
      </c>
      <c r="E184" s="13"/>
      <c r="F184" s="13"/>
      <c r="G184" s="13"/>
      <c r="H184" s="13"/>
      <c r="I184" s="13"/>
      <c r="J184" s="13"/>
      <c r="K184" s="13"/>
      <c r="L184" s="13"/>
    </row>
    <row r="185" spans="1:12" ht="15" x14ac:dyDescent="0.25">
      <c r="A185" s="7">
        <v>181</v>
      </c>
      <c r="B185" s="7">
        <v>49000</v>
      </c>
      <c r="C185" s="7">
        <v>1622</v>
      </c>
      <c r="D185" s="7">
        <v>157002</v>
      </c>
      <c r="E185" s="13"/>
      <c r="F185" s="13"/>
      <c r="G185" s="13"/>
      <c r="H185" s="13"/>
      <c r="I185" s="13"/>
      <c r="J185" s="13"/>
      <c r="K185" s="13"/>
      <c r="L185" s="13"/>
    </row>
    <row r="186" spans="1:12" ht="15" x14ac:dyDescent="0.25">
      <c r="A186" s="7">
        <v>182</v>
      </c>
      <c r="B186" s="7">
        <v>49250</v>
      </c>
      <c r="C186" s="7">
        <v>1629</v>
      </c>
      <c r="D186" s="7">
        <v>158631</v>
      </c>
      <c r="E186" s="13"/>
      <c r="F186" s="13"/>
      <c r="G186" s="13"/>
      <c r="H186" s="13"/>
      <c r="I186" s="13"/>
      <c r="J186" s="13"/>
      <c r="K186" s="13"/>
      <c r="L186" s="13"/>
    </row>
    <row r="187" spans="1:12" ht="15" x14ac:dyDescent="0.25">
      <c r="A187" s="7">
        <v>183</v>
      </c>
      <c r="B187" s="7">
        <v>49500</v>
      </c>
      <c r="C187" s="7">
        <v>1636</v>
      </c>
      <c r="D187" s="7">
        <v>160267</v>
      </c>
      <c r="E187" s="13"/>
      <c r="F187" s="13"/>
      <c r="G187" s="13"/>
      <c r="H187" s="13"/>
      <c r="I187" s="13"/>
      <c r="J187" s="13"/>
      <c r="K187" s="13"/>
      <c r="L187" s="13"/>
    </row>
    <row r="188" spans="1:12" ht="15" x14ac:dyDescent="0.25">
      <c r="A188" s="7">
        <v>184</v>
      </c>
      <c r="B188" s="7">
        <v>49750</v>
      </c>
      <c r="C188" s="7">
        <v>1643</v>
      </c>
      <c r="D188" s="7">
        <v>161910</v>
      </c>
      <c r="E188" s="13"/>
      <c r="F188" s="13"/>
      <c r="G188" s="13"/>
      <c r="H188" s="13"/>
      <c r="I188" s="13"/>
      <c r="J188" s="13"/>
      <c r="K188" s="13"/>
      <c r="L188" s="13"/>
    </row>
    <row r="189" spans="1:12" ht="15" x14ac:dyDescent="0.25">
      <c r="A189" s="7">
        <v>185</v>
      </c>
      <c r="B189" s="7">
        <v>50000</v>
      </c>
      <c r="C189" s="7">
        <v>1650</v>
      </c>
      <c r="D189" s="7">
        <v>163560</v>
      </c>
      <c r="E189" s="13"/>
      <c r="F189" s="13"/>
      <c r="G189" s="13"/>
      <c r="H189" s="13"/>
      <c r="I189" s="13"/>
      <c r="J189" s="13"/>
      <c r="K189" s="13"/>
      <c r="L189" s="13"/>
    </row>
    <row r="190" spans="1:12" ht="15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ht="15" x14ac:dyDescent="0.25">
      <c r="A191" s="7"/>
      <c r="B191" s="7"/>
      <c r="C191" s="8"/>
      <c r="D191" s="14"/>
      <c r="E191" s="13"/>
      <c r="F191" s="13"/>
      <c r="G191" s="13"/>
      <c r="H191" s="13"/>
      <c r="I191" s="13"/>
      <c r="J191" s="13"/>
      <c r="K191" s="13"/>
      <c r="L191" s="13"/>
    </row>
  </sheetData>
  <sheetProtection algorithmName="SHA-512" hashValue="dy4hW8hmL25Zpfy9Jwvlt6m76BZIU+Oi5lgTiBMAR86IjFhmAWQwn3hsFSS5Qz8/a5HM+hrjoO+s7AWANwBUKw==" saltValue="7N+AHuFi6bisKektVXU7kg==" spinCount="100000" sheet="1" objects="1" scenarios="1"/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O11" sqref="O11"/>
    </sheetView>
  </sheetViews>
  <sheetFormatPr defaultRowHeight="12" x14ac:dyDescent="0.2"/>
  <sheetData/>
  <sheetProtection algorithmName="SHA-512" hashValue="vXupreLC7+AOgBR4PAq78sbhnqKQsiO15rdSRQKUuYZITySjt/VQZaRJ4fSVaf6R0swtXHcBXW/j4O/owi4nbA==" saltValue="4y+E/o1vcQO9GVaZ1L4/xA==" spinCount="100000" sheet="1" objects="1" scenarios="1"/>
  <phoneticPr fontId="8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T33" sqref="T33"/>
    </sheetView>
  </sheetViews>
  <sheetFormatPr defaultRowHeight="12" x14ac:dyDescent="0.2"/>
  <sheetData/>
  <sheetProtection algorithmName="SHA-512" hashValue="PFy/JO6Xj5c/KCcIWx7elYtSNXaybv3XOn4iBfbEBNT2p2vGpjTvV8FCiOt9Oq02MxhFiOe/Wmk+kYV30MAW5w==" saltValue="iM9upv/hDR5qU0h6eUVo9Q==" spinCount="100000" sheet="1" objects="1" scenarios="1"/>
  <phoneticPr fontId="8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rekenmodule</vt:lpstr>
      <vt:lpstr>voerkosten vleeslammeren</vt:lpstr>
      <vt:lpstr>informatie</vt:lpstr>
      <vt:lpstr>voederbehoefte lammeren</vt:lpstr>
      <vt:lpstr>onderhoudsbehoefte ooien</vt:lpstr>
      <vt:lpstr>normen voor vleeslammeren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Lehto;Martin van Aken</dc:creator>
  <cp:lastModifiedBy>Martin</cp:lastModifiedBy>
  <cp:lastPrinted>2015-05-19T11:11:39Z</cp:lastPrinted>
  <dcterms:created xsi:type="dcterms:W3CDTF">2015-05-12T15:39:00Z</dcterms:created>
  <dcterms:modified xsi:type="dcterms:W3CDTF">2015-05-21T13:06:13Z</dcterms:modified>
</cp:coreProperties>
</file>